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drawings/drawing3.xml" ContentType="application/vnd.openxmlformats-officedocument.drawing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drawings/drawing4.xml" ContentType="application/vnd.openxmlformats-officedocument.drawing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drawings/drawing5.xml" ContentType="application/vnd.openxmlformats-officedocument.drawing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Downloads\"/>
    </mc:Choice>
  </mc:AlternateContent>
  <bookViews>
    <workbookView xWindow="0" yWindow="0" windowWidth="25200" windowHeight="11985" activeTab="2"/>
  </bookViews>
  <sheets>
    <sheet name="SUMMARY" sheetId="6" r:id="rId1"/>
    <sheet name="OFFICE COMFORT" sheetId="1" r:id="rId2"/>
    <sheet name="REDUCE, REUSE, RECYCLE" sheetId="5" r:id="rId3"/>
    <sheet name="ENERGY USAGE" sheetId="3" r:id="rId4"/>
    <sheet name="WATTAGE INFORMATION" sheetId="7" r:id="rId5"/>
  </sheets>
  <calcPr calcId="162913"/>
</workbook>
</file>

<file path=xl/calcChain.xml><?xml version="1.0" encoding="utf-8"?>
<calcChain xmlns="http://schemas.openxmlformats.org/spreadsheetml/2006/main">
  <c r="Y25" i="5" l="1"/>
  <c r="Y24" i="5"/>
  <c r="O29" i="7" l="1"/>
  <c r="O28" i="7"/>
  <c r="O15" i="7"/>
  <c r="O13" i="7"/>
  <c r="N28" i="7" l="1"/>
  <c r="N13" i="7"/>
  <c r="N29" i="7" l="1"/>
  <c r="N15" i="7"/>
  <c r="U3" i="3" l="1"/>
  <c r="S17" i="6"/>
  <c r="Z25" i="5" l="1"/>
  <c r="Z24" i="5"/>
  <c r="Z23" i="5"/>
  <c r="Z22" i="5"/>
  <c r="M23" i="3" l="1"/>
  <c r="O21" i="5"/>
  <c r="D35" i="6"/>
  <c r="B35" i="6"/>
  <c r="B33" i="6"/>
  <c r="B31" i="6"/>
  <c r="D27" i="6"/>
  <c r="B27" i="6"/>
  <c r="D31" i="6"/>
  <c r="B29" i="6"/>
  <c r="D29" i="6"/>
  <c r="T4" i="3"/>
  <c r="T3" i="3"/>
  <c r="T7" i="3"/>
  <c r="U4" i="3"/>
  <c r="U23" i="1"/>
  <c r="U22" i="1"/>
  <c r="U20" i="1"/>
  <c r="U25" i="1"/>
  <c r="U24" i="1"/>
  <c r="U19" i="1"/>
  <c r="U21" i="1"/>
  <c r="V29" i="1"/>
  <c r="J15" i="6" s="1"/>
  <c r="K15" i="1"/>
  <c r="K14" i="1"/>
  <c r="Z26" i="5"/>
  <c r="J17" i="6" s="1"/>
  <c r="Y4" i="5"/>
  <c r="Y3" i="5"/>
  <c r="U29" i="1" l="1"/>
  <c r="F15" i="6" s="1"/>
  <c r="N73" i="7"/>
  <c r="N72" i="7"/>
  <c r="O73" i="7"/>
  <c r="O72" i="7"/>
  <c r="N68" i="7"/>
  <c r="E68" i="7"/>
  <c r="E63" i="7"/>
  <c r="E55" i="7"/>
  <c r="E51" i="7"/>
  <c r="E46" i="7"/>
  <c r="E42" i="7"/>
  <c r="B23" i="3" l="1"/>
  <c r="I12" i="3"/>
  <c r="I9" i="3"/>
  <c r="I3" i="3"/>
  <c r="O22" i="5"/>
  <c r="N12" i="7" l="1"/>
  <c r="N14" i="7" l="1"/>
  <c r="N11" i="7"/>
  <c r="N10" i="7"/>
  <c r="N9" i="7"/>
  <c r="N8" i="7"/>
  <c r="N7" i="7"/>
  <c r="N6" i="7"/>
  <c r="N5" i="7"/>
  <c r="N4" i="7"/>
  <c r="N3" i="7"/>
  <c r="O23" i="5" l="1"/>
  <c r="O15" i="5"/>
  <c r="O14" i="5"/>
  <c r="N40" i="7" l="1"/>
  <c r="O41" i="7" l="1"/>
  <c r="T23" i="3"/>
  <c r="O70" i="7" l="1"/>
  <c r="O66" i="7"/>
  <c r="O61" i="7"/>
  <c r="O53" i="7"/>
  <c r="O49" i="7"/>
  <c r="O44" i="7"/>
  <c r="O50" i="7"/>
  <c r="O16" i="7" l="1"/>
  <c r="O40" i="7"/>
  <c r="O39" i="7"/>
  <c r="O38" i="7"/>
  <c r="O37" i="7"/>
  <c r="O36" i="7"/>
  <c r="O35" i="7"/>
  <c r="O34" i="7"/>
  <c r="O33" i="7"/>
  <c r="O32" i="7"/>
  <c r="O17" i="7"/>
  <c r="N18" i="7"/>
  <c r="O18" i="7"/>
  <c r="N19" i="7"/>
  <c r="O19" i="7"/>
  <c r="N20" i="7"/>
  <c r="O20" i="7"/>
  <c r="N21" i="7"/>
  <c r="O21" i="7"/>
  <c r="N22" i="7"/>
  <c r="O22" i="7"/>
  <c r="N23" i="7"/>
  <c r="O23" i="7"/>
  <c r="N24" i="7"/>
  <c r="O24" i="7"/>
  <c r="O4" i="7"/>
  <c r="O5" i="7"/>
  <c r="O6" i="7"/>
  <c r="O7" i="7"/>
  <c r="O8" i="7"/>
  <c r="O9" i="7"/>
  <c r="O10" i="7"/>
  <c r="O11" i="7"/>
  <c r="O12" i="7"/>
  <c r="O14" i="7"/>
  <c r="O25" i="7"/>
  <c r="O26" i="7"/>
  <c r="O27" i="7"/>
  <c r="O30" i="7"/>
  <c r="O42" i="7"/>
  <c r="O43" i="7"/>
  <c r="O45" i="7"/>
  <c r="O46" i="7"/>
  <c r="O47" i="7"/>
  <c r="O48" i="7"/>
  <c r="O51" i="7"/>
  <c r="O52" i="7"/>
  <c r="O54" i="7"/>
  <c r="O55" i="7"/>
  <c r="O56" i="7"/>
  <c r="O57" i="7"/>
  <c r="O58" i="7"/>
  <c r="O59" i="7"/>
  <c r="O60" i="7"/>
  <c r="O62" i="7"/>
  <c r="O63" i="7"/>
  <c r="O64" i="7"/>
  <c r="O65" i="7"/>
  <c r="O67" i="7"/>
  <c r="O68" i="7"/>
  <c r="O69" i="7"/>
  <c r="O3" i="7"/>
  <c r="N22" i="6" l="1"/>
  <c r="N15" i="6" l="1"/>
  <c r="S22" i="6"/>
  <c r="N69" i="7" l="1"/>
  <c r="N65" i="7"/>
  <c r="N64" i="7"/>
  <c r="N63" i="7"/>
  <c r="N60" i="7"/>
  <c r="N59" i="7"/>
  <c r="N58" i="7"/>
  <c r="N57" i="7"/>
  <c r="N56" i="7"/>
  <c r="N55" i="7"/>
  <c r="N52" i="7"/>
  <c r="N51" i="7"/>
  <c r="N48" i="7"/>
  <c r="N47" i="7"/>
  <c r="N46" i="7"/>
  <c r="N43" i="7"/>
  <c r="N42" i="7"/>
  <c r="N27" i="7"/>
  <c r="N26" i="7"/>
  <c r="N25" i="7"/>
  <c r="N39" i="7" l="1"/>
  <c r="N38" i="7"/>
  <c r="N37" i="7"/>
  <c r="N36" i="7"/>
  <c r="N35" i="7"/>
  <c r="N34" i="7"/>
  <c r="N33" i="7"/>
  <c r="N32" i="7"/>
  <c r="M74" i="7" s="1"/>
  <c r="M27" i="6" s="1"/>
  <c r="U12" i="3" l="1"/>
  <c r="Y14" i="5"/>
  <c r="T15" i="3"/>
  <c r="T14" i="3"/>
  <c r="T8" i="3"/>
  <c r="T19" i="3"/>
  <c r="T21" i="3"/>
  <c r="T20" i="3"/>
  <c r="D33" i="6"/>
  <c r="N23" i="6" l="1"/>
  <c r="S23" i="6"/>
  <c r="S21" i="6"/>
  <c r="N21" i="6"/>
  <c r="N20" i="6"/>
  <c r="S20" i="6"/>
  <c r="S19" i="6"/>
  <c r="N19" i="6"/>
  <c r="N18" i="6"/>
  <c r="S18" i="6"/>
  <c r="N17" i="6"/>
  <c r="S16" i="6"/>
  <c r="N16" i="6"/>
  <c r="S15" i="6"/>
  <c r="Y23" i="5" l="1"/>
  <c r="Y22" i="5"/>
  <c r="Y26" i="5" s="1"/>
  <c r="F17" i="6" l="1"/>
  <c r="U16" i="3"/>
  <c r="T13" i="3"/>
  <c r="T16" i="3"/>
  <c r="T12" i="3"/>
  <c r="U9" i="3"/>
  <c r="T9" i="3"/>
  <c r="U24" i="3" l="1"/>
  <c r="J19" i="6" s="1"/>
  <c r="T24" i="3"/>
  <c r="F19" i="6" s="1"/>
  <c r="L21" i="6" l="1"/>
  <c r="F21" i="6"/>
</calcChain>
</file>

<file path=xl/sharedStrings.xml><?xml version="1.0" encoding="utf-8"?>
<sst xmlns="http://schemas.openxmlformats.org/spreadsheetml/2006/main" count="225" uniqueCount="181">
  <si>
    <t>Is your office hot or cold in any season?</t>
  </si>
  <si>
    <t>OFFICE COMFORT</t>
  </si>
  <si>
    <t>Do you refrain from printing when possible?</t>
  </si>
  <si>
    <t>Are there items you print regularly?</t>
  </si>
  <si>
    <t>REDUCE, REUSE, RECYCLE</t>
  </si>
  <si>
    <t>POINTS</t>
  </si>
  <si>
    <t>POINTS POSSIBLE</t>
  </si>
  <si>
    <t>COMPUTER MONITOR</t>
  </si>
  <si>
    <t>LIGHT</t>
  </si>
  <si>
    <t>MONITOR</t>
  </si>
  <si>
    <t>COMPUTER</t>
  </si>
  <si>
    <t>ENERGY CONSERVATION</t>
  </si>
  <si>
    <t>YES</t>
  </si>
  <si>
    <t>SECURITY</t>
  </si>
  <si>
    <t>CONVENIENCE</t>
  </si>
  <si>
    <t>POWER STRIP</t>
  </si>
  <si>
    <t>Is your office hot or cold at any time of day?</t>
  </si>
  <si>
    <t>HOT</t>
  </si>
  <si>
    <t>MORNING</t>
  </si>
  <si>
    <t>AFTERNOON</t>
  </si>
  <si>
    <t>NIGHT</t>
  </si>
  <si>
    <t xml:space="preserve">MORNING </t>
  </si>
  <si>
    <t>COLD</t>
  </si>
  <si>
    <t>SPRING</t>
  </si>
  <si>
    <t>SUMMER</t>
  </si>
  <si>
    <t>FALL</t>
  </si>
  <si>
    <t>WINTER</t>
  </si>
  <si>
    <t>FAN/ COOLING DEVICE</t>
  </si>
  <si>
    <t>SPACE HEATER</t>
  </si>
  <si>
    <t>Do you utilize a reusable drink container?</t>
  </si>
  <si>
    <t>Do you recycle:</t>
  </si>
  <si>
    <t>PLASTIC</t>
  </si>
  <si>
    <t>CARDBOARD</t>
  </si>
  <si>
    <t>PAPER</t>
  </si>
  <si>
    <t>ELECTRONICS</t>
  </si>
  <si>
    <t>MEMOS</t>
  </si>
  <si>
    <t>CLASSWORK</t>
  </si>
  <si>
    <t>EMAILS</t>
  </si>
  <si>
    <t>NEWSLETTERS</t>
  </si>
  <si>
    <t xml:space="preserve">FORMS </t>
  </si>
  <si>
    <t>JOB SPECIFIC</t>
  </si>
  <si>
    <t>WHY?</t>
  </si>
  <si>
    <t>REQUIRED</t>
  </si>
  <si>
    <t>BETTER RECEIVED</t>
  </si>
  <si>
    <t>DON’T OWN</t>
  </si>
  <si>
    <t>LACK OF FILLING STATIONS</t>
  </si>
  <si>
    <t>DIFFICULTY OF FILLING</t>
  </si>
  <si>
    <t>CONVENIENCE OF DISPOSIBLE</t>
  </si>
  <si>
    <t>IF NOT, WHY?</t>
  </si>
  <si>
    <t>NO BIN IN OFFICE</t>
  </si>
  <si>
    <t>UNSURE OF PROCEDURE</t>
  </si>
  <si>
    <t>UNSURE OF BIN LOCATION</t>
  </si>
  <si>
    <t>UNSURE WHAT TO RECYCLE</t>
  </si>
  <si>
    <t>REDUCE, RECYCLE, REUSE</t>
  </si>
  <si>
    <t>COMMENTS</t>
  </si>
  <si>
    <t>When leaving for the night, do you turn off your:</t>
  </si>
  <si>
    <t xml:space="preserve">When leaving for more than 15 minutes do you turn off your: </t>
  </si>
  <si>
    <t>Points</t>
  </si>
  <si>
    <t>Points Possible</t>
  </si>
  <si>
    <t>Email:</t>
  </si>
  <si>
    <t>SUMMARY</t>
  </si>
  <si>
    <t>ENERGY USAGE</t>
  </si>
  <si>
    <t>RATINGS</t>
  </si>
  <si>
    <t>REQUIRED PERCENTAGE</t>
  </si>
  <si>
    <t>Total Points:</t>
  </si>
  <si>
    <t>Percentage:</t>
  </si>
  <si>
    <t>AREAS OF OPPORTUNITY</t>
  </si>
  <si>
    <t>PLATINUM</t>
  </si>
  <si>
    <t>GOLD</t>
  </si>
  <si>
    <t>SILVER</t>
  </si>
  <si>
    <t>BRONZE</t>
  </si>
  <si>
    <t>Do you use a:</t>
  </si>
  <si>
    <t>PERSONAL PRINTER</t>
  </si>
  <si>
    <t>Are there windows in the office?</t>
  </si>
  <si>
    <t>LEAVE IN SLEEP MODE</t>
  </si>
  <si>
    <t>WORK IN A SHARED SPACE</t>
  </si>
  <si>
    <t>OFFICE COMFORT AND INFORMATION</t>
  </si>
  <si>
    <t>MORE POWER TO SHUT DOWN</t>
  </si>
  <si>
    <t>Do you use alternative light sources such as:</t>
  </si>
  <si>
    <t>SINGLE OCCUPY VEHICLE</t>
  </si>
  <si>
    <t>CARPOOL</t>
  </si>
  <si>
    <t>PUBLIC TRANSPORTATION</t>
  </si>
  <si>
    <t>BIKE/ WALK</t>
  </si>
  <si>
    <t>NO ACCESS TO PUBLIC TRANS.</t>
  </si>
  <si>
    <t>DON’T OWN A BIKE</t>
  </si>
  <si>
    <t>DISTANCE OF COMMUTE</t>
  </si>
  <si>
    <t>BONUS</t>
  </si>
  <si>
    <t>TOTAL POINTS:</t>
  </si>
  <si>
    <t>Proctor Name:</t>
  </si>
  <si>
    <t>Proctor Email:</t>
  </si>
  <si>
    <t>Department:</t>
  </si>
  <si>
    <t>Name:</t>
  </si>
  <si>
    <t>Monitor Model</t>
  </si>
  <si>
    <t>Computer Model</t>
  </si>
  <si>
    <t>Dell Optiplex 990</t>
  </si>
  <si>
    <t>HP Compaq</t>
  </si>
  <si>
    <t>HP Ultra VCA 1280</t>
  </si>
  <si>
    <t>Gateway E4000 Deluxe</t>
  </si>
  <si>
    <t>Dell Optiplex GX270</t>
  </si>
  <si>
    <t>Dell Precision T7500</t>
  </si>
  <si>
    <t>Dell Optiplex 330</t>
  </si>
  <si>
    <t>Dell Optiplex 780</t>
  </si>
  <si>
    <t>Dell Optiplex 980</t>
  </si>
  <si>
    <t>Acer Aspire T-180</t>
  </si>
  <si>
    <t>Acer ET</t>
  </si>
  <si>
    <t>Gateway FPD1730</t>
  </si>
  <si>
    <t>Hyundai L725</t>
  </si>
  <si>
    <t>HP L2045w</t>
  </si>
  <si>
    <t>Dell 1703FP</t>
  </si>
  <si>
    <t>Samsung Syncmaster 760VTFT</t>
  </si>
  <si>
    <t>Dell G2410</t>
  </si>
  <si>
    <t>Dell Dimension E521</t>
  </si>
  <si>
    <t>Dell 1909w</t>
  </si>
  <si>
    <t>Asus VG236</t>
  </si>
  <si>
    <t>HP Deskjet 5150</t>
  </si>
  <si>
    <t>HP Deskjet 672C</t>
  </si>
  <si>
    <t>HP Laserjet 2100</t>
  </si>
  <si>
    <t>HP Deskjet E4480</t>
  </si>
  <si>
    <t>Brother HL-2140</t>
  </si>
  <si>
    <t>HP Laserjet 5L</t>
  </si>
  <si>
    <t>Dell P2412H</t>
  </si>
  <si>
    <t>Table</t>
  </si>
  <si>
    <t>Compact</t>
  </si>
  <si>
    <t>High Effiency</t>
  </si>
  <si>
    <t>Regular</t>
  </si>
  <si>
    <t>Basic</t>
  </si>
  <si>
    <t>High Efficiency</t>
  </si>
  <si>
    <t>Small</t>
  </si>
  <si>
    <t>Medium</t>
  </si>
  <si>
    <t>Large</t>
  </si>
  <si>
    <t>Other</t>
  </si>
  <si>
    <t>Box Fan</t>
  </si>
  <si>
    <t>T8 Panels (17 Watts)</t>
  </si>
  <si>
    <t>T12 Panels (40 Watts)</t>
  </si>
  <si>
    <t>LED Panels (18 Watts)</t>
  </si>
  <si>
    <t>Hanging Incandesant (60 Watts)</t>
  </si>
  <si>
    <t>1 Bulb</t>
  </si>
  <si>
    <t>2 Bulbs</t>
  </si>
  <si>
    <t>3 Bulbs</t>
  </si>
  <si>
    <t>4 Bulbs</t>
  </si>
  <si>
    <t>5 Bulbs</t>
  </si>
  <si>
    <t>6 Bulbs</t>
  </si>
  <si>
    <t>7 Bulbs</t>
  </si>
  <si>
    <t>8 Bulbs</t>
  </si>
  <si>
    <t>Hanging LED (8 Watts)</t>
  </si>
  <si>
    <t>Hanging CFL (15 Watts)</t>
  </si>
  <si>
    <t>Wattage</t>
  </si>
  <si>
    <t>AREAS OF EXCELLENCE</t>
  </si>
  <si>
    <t>Total Usage (Watts)</t>
  </si>
  <si>
    <t>W</t>
  </si>
  <si>
    <t>LAPTOP</t>
  </si>
  <si>
    <t>MICROWAVE</t>
  </si>
  <si>
    <t>REFRIGERATOR</t>
  </si>
  <si>
    <t>Overhead Lighting Wattage</t>
  </si>
  <si>
    <t>OTHER</t>
  </si>
  <si>
    <t xml:space="preserve">Pedestal </t>
  </si>
  <si>
    <t>x2</t>
  </si>
  <si>
    <t>HABIT</t>
  </si>
  <si>
    <t>CONFIDENTIAL PAPERWORK</t>
  </si>
  <si>
    <t>TASK LIGHTING</t>
  </si>
  <si>
    <t>Unscored Issues, concerns discussed in the Survey:</t>
  </si>
  <si>
    <t>Cell Phone Charger</t>
  </si>
  <si>
    <t>Device Charger</t>
  </si>
  <si>
    <t>Average Laptop Charger</t>
  </si>
  <si>
    <t xml:space="preserve">Additional Notes: </t>
  </si>
  <si>
    <t>Have you encountered any classroom, office or energy use issues through your duties? (i.e. Lighting, Warmth, Leaking Water)</t>
  </si>
  <si>
    <t>If so what are these problems and where are they located?</t>
  </si>
  <si>
    <t xml:space="preserve">Approx Power Usage  </t>
  </si>
  <si>
    <t xml:space="preserve">Do you print double sided? </t>
  </si>
  <si>
    <t xml:space="preserve">Would you like your printer to print double sided? </t>
  </si>
  <si>
    <t>How do you usually commute to campus:</t>
  </si>
  <si>
    <t>Base Participation Score</t>
  </si>
  <si>
    <t>http://www.uccs.edu/pts/transportation.html</t>
  </si>
  <si>
    <t>COMMUTING INFO</t>
  </si>
  <si>
    <t>IF SO, WHY?</t>
  </si>
  <si>
    <t>RESOURCES NEEDED AND ADDITIONAL INFORMATION</t>
  </si>
  <si>
    <t>N/A</t>
  </si>
  <si>
    <t>Dell P2214H</t>
  </si>
  <si>
    <t>Dell Optiplex 9020</t>
  </si>
  <si>
    <t>Syncmaster T220HD</t>
  </si>
  <si>
    <t>Dell Optiplex 9010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</si>
</sst>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haroni"/>
      <charset val="177"/>
    </font>
    <font>
      <sz val="11"/>
      <name val="Aharoni"/>
      <charset val="177"/>
    </font>
    <font>
      <sz val="12"/>
      <color theme="1"/>
      <name val="Aharoni"/>
      <charset val="177"/>
    </font>
    <font>
      <sz val="14"/>
      <color theme="1"/>
      <name val="Aharoni"/>
      <charset val="177"/>
    </font>
    <font>
      <sz val="16"/>
      <color theme="1"/>
      <name val="Aharoni"/>
      <charset val="177"/>
    </font>
    <font>
      <sz val="22"/>
      <color theme="1"/>
      <name val="Aharoni"/>
      <charset val="177"/>
    </font>
    <font>
      <sz val="28"/>
      <color theme="1"/>
      <name val="Aharoni"/>
      <charset val="177"/>
    </font>
    <font>
      <b/>
      <sz val="14"/>
      <color theme="1"/>
      <name val="Aharoni"/>
      <charset val="177"/>
    </font>
    <font>
      <sz val="11"/>
      <color theme="1"/>
      <name val="Arial Black"/>
      <family val="2"/>
    </font>
    <font>
      <u/>
      <sz val="11"/>
      <color theme="1"/>
      <name val="Aharoni"/>
      <charset val="177"/>
    </font>
    <font>
      <u/>
      <sz val="11"/>
      <color theme="1"/>
      <name val="Calibri"/>
      <family val="2"/>
      <scheme val="minor"/>
    </font>
    <font>
      <sz val="20"/>
      <color theme="1"/>
      <name val="Aharoni"/>
      <charset val="177"/>
    </font>
    <font>
      <sz val="26"/>
      <color theme="1"/>
      <name val="Aharoni"/>
      <charset val="177"/>
    </font>
    <font>
      <sz val="24"/>
      <color theme="1"/>
      <name val="Aharoni"/>
      <charset val="177"/>
    </font>
    <font>
      <b/>
      <sz val="11"/>
      <color rgb="FF00B050"/>
      <name val="Calibri"/>
      <family val="2"/>
      <scheme val="minor"/>
    </font>
    <font>
      <sz val="2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rgb="FF000000"/>
      <name val="Segoe UI"/>
      <family val="2"/>
    </font>
    <font>
      <sz val="11"/>
      <color theme="5" tint="0.79998168889431442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0" fontId="20" fillId="0" borderId="0" applyNumberFormat="0" applyFill="0" applyBorder="0" applyAlignment="0" applyProtection="0"/>
  </cellStyleXfs>
  <cellXfs count="413">
    <xf numFmtId="0" fontId="0" fillId="0" borderId="0" xfId="0"/>
    <xf numFmtId="0" fontId="0" fillId="0" borderId="0" xfId="0" applyBorder="1"/>
    <xf numFmtId="0" fontId="0" fillId="2" borderId="0" xfId="0" applyFill="1" applyBorder="1"/>
    <xf numFmtId="0" fontId="0" fillId="0" borderId="0" xfId="0" applyFill="1" applyBorder="1"/>
    <xf numFmtId="0" fontId="0" fillId="6" borderId="0" xfId="0" applyFill="1" applyBorder="1"/>
    <xf numFmtId="0" fontId="0" fillId="0" borderId="0" xfId="0" applyFill="1" applyBorder="1" applyAlignment="1">
      <alignment horizontal="left"/>
    </xf>
    <xf numFmtId="0" fontId="0" fillId="0" borderId="0" xfId="0" applyAlignment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2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2" borderId="0" xfId="0" applyFill="1" applyBorder="1"/>
    <xf numFmtId="0" fontId="0" fillId="2" borderId="11" xfId="0" applyFill="1" applyBorder="1"/>
    <xf numFmtId="0" fontId="0" fillId="2" borderId="9" xfId="0" applyFill="1" applyBorder="1"/>
    <xf numFmtId="0" fontId="0" fillId="6" borderId="9" xfId="0" applyFill="1" applyBorder="1"/>
    <xf numFmtId="0" fontId="0" fillId="5" borderId="8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2" borderId="6" xfId="0" applyFill="1" applyBorder="1"/>
    <xf numFmtId="0" fontId="0" fillId="2" borderId="6" xfId="0" applyFill="1" applyBorder="1" applyAlignment="1">
      <alignment horizontal="left"/>
    </xf>
    <xf numFmtId="0" fontId="0" fillId="2" borderId="2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10" xfId="0" applyFill="1" applyBorder="1"/>
    <xf numFmtId="0" fontId="0" fillId="2" borderId="12" xfId="0" applyFill="1" applyBorder="1"/>
    <xf numFmtId="0" fontId="0" fillId="6" borderId="1" xfId="0" applyFill="1" applyBorder="1"/>
    <xf numFmtId="0" fontId="0" fillId="6" borderId="2" xfId="0" applyFill="1" applyBorder="1"/>
    <xf numFmtId="0" fontId="0" fillId="6" borderId="8" xfId="0" applyFill="1" applyBorder="1"/>
    <xf numFmtId="0" fontId="0" fillId="6" borderId="10" xfId="0" applyFill="1" applyBorder="1"/>
    <xf numFmtId="0" fontId="0" fillId="6" borderId="12" xfId="0" applyFill="1" applyBorder="1"/>
    <xf numFmtId="0" fontId="0" fillId="5" borderId="1" xfId="0" applyFill="1" applyBorder="1" applyAlignment="1">
      <alignment horizontal="center"/>
    </xf>
    <xf numFmtId="0" fontId="0" fillId="4" borderId="0" xfId="0" applyFill="1" applyBorder="1"/>
    <xf numFmtId="0" fontId="0" fillId="4" borderId="2" xfId="0" applyFill="1" applyBorder="1"/>
    <xf numFmtId="0" fontId="0" fillId="4" borderId="6" xfId="0" applyFill="1" applyBorder="1"/>
    <xf numFmtId="0" fontId="0" fillId="4" borderId="8" xfId="0" applyFill="1" applyBorder="1"/>
    <xf numFmtId="0" fontId="0" fillId="4" borderId="10" xfId="0" applyFill="1" applyBorder="1"/>
    <xf numFmtId="0" fontId="0" fillId="0" borderId="0" xfId="0" applyAlignment="1">
      <alignment vertical="center"/>
    </xf>
    <xf numFmtId="0" fontId="0" fillId="0" borderId="8" xfId="0" applyFill="1" applyBorder="1" applyAlignment="1">
      <alignment horizontal="left"/>
    </xf>
    <xf numFmtId="0" fontId="0" fillId="0" borderId="5" xfId="0" applyBorder="1"/>
    <xf numFmtId="0" fontId="0" fillId="0" borderId="6" xfId="0" applyBorder="1"/>
    <xf numFmtId="0" fontId="0" fillId="0" borderId="9" xfId="0" applyFill="1" applyBorder="1" applyAlignment="1">
      <alignment horizontal="left"/>
    </xf>
    <xf numFmtId="0" fontId="0" fillId="0" borderId="9" xfId="0" applyFill="1" applyBorder="1"/>
    <xf numFmtId="0" fontId="0" fillId="0" borderId="7" xfId="0" applyBorder="1"/>
    <xf numFmtId="0" fontId="0" fillId="0" borderId="11" xfId="0" applyFill="1" applyBorder="1" applyAlignment="1">
      <alignment horizontal="left"/>
    </xf>
    <xf numFmtId="0" fontId="0" fillId="0" borderId="6" xfId="0" applyFill="1" applyBorder="1"/>
    <xf numFmtId="0" fontId="0" fillId="0" borderId="6" xfId="0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4" borderId="7" xfId="0" applyFill="1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0" borderId="7" xfId="0" applyFill="1" applyBorder="1" applyAlignment="1"/>
    <xf numFmtId="0" fontId="0" fillId="8" borderId="8" xfId="0" applyFill="1" applyBorder="1" applyAlignment="1">
      <alignment horizontal="center"/>
    </xf>
    <xf numFmtId="0" fontId="0" fillId="8" borderId="10" xfId="0" applyFill="1" applyBorder="1" applyAlignment="1">
      <alignment horizontal="center"/>
    </xf>
    <xf numFmtId="0" fontId="0" fillId="8" borderId="5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2" borderId="8" xfId="0" applyFill="1" applyBorder="1" applyAlignment="1">
      <alignment horizontal="left"/>
    </xf>
    <xf numFmtId="0" fontId="0" fillId="2" borderId="10" xfId="0" applyFill="1" applyBorder="1" applyAlignment="1">
      <alignment horizontal="left"/>
    </xf>
    <xf numFmtId="0" fontId="0" fillId="9" borderId="1" xfId="0" applyFill="1" applyBorder="1"/>
    <xf numFmtId="0" fontId="3" fillId="0" borderId="6" xfId="0" applyFont="1" applyFill="1" applyBorder="1" applyAlignment="1"/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9" xfId="0" applyFill="1" applyBorder="1" applyAlignment="1"/>
    <xf numFmtId="0" fontId="0" fillId="0" borderId="12" xfId="0" applyFill="1" applyBorder="1" applyAlignment="1"/>
    <xf numFmtId="0" fontId="11" fillId="3" borderId="2" xfId="0" applyFont="1" applyFill="1" applyBorder="1" applyAlignment="1">
      <alignment horizontal="center"/>
    </xf>
    <xf numFmtId="0" fontId="11" fillId="3" borderId="1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left"/>
    </xf>
    <xf numFmtId="0" fontId="0" fillId="0" borderId="0" xfId="0"/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 vertical="top"/>
    </xf>
    <xf numFmtId="0" fontId="0" fillId="0" borderId="0" xfId="0" applyFill="1" applyAlignment="1">
      <alignment horizontal="left"/>
    </xf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Border="1" applyAlignment="1">
      <alignment horizontal="left"/>
    </xf>
    <xf numFmtId="0" fontId="0" fillId="2" borderId="11" xfId="0" applyFill="1" applyBorder="1" applyAlignment="1">
      <alignment horizontal="left"/>
    </xf>
    <xf numFmtId="0" fontId="0" fillId="2" borderId="12" xfId="0" applyFill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2" xfId="0" applyBorder="1"/>
    <xf numFmtId="0" fontId="0" fillId="0" borderId="1" xfId="0" applyFill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2" xfId="0" applyFill="1" applyBorder="1" applyAlignment="1">
      <alignment horizontal="center"/>
    </xf>
    <xf numFmtId="0" fontId="0" fillId="0" borderId="0" xfId="0" applyAlignment="1">
      <alignment vertical="top"/>
    </xf>
    <xf numFmtId="0" fontId="0" fillId="0" borderId="2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center" vertical="top"/>
    </xf>
    <xf numFmtId="0" fontId="0" fillId="9" borderId="1" xfId="0" applyFill="1" applyBorder="1" applyAlignment="1">
      <alignment horizontal="left"/>
    </xf>
    <xf numFmtId="0" fontId="0" fillId="9" borderId="2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0" xfId="0" applyFill="1" applyBorder="1"/>
    <xf numFmtId="0" fontId="0" fillId="0" borderId="0" xfId="0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0" fontId="0" fillId="7" borderId="13" xfId="0" applyFill="1" applyBorder="1"/>
    <xf numFmtId="0" fontId="0" fillId="7" borderId="14" xfId="0" applyFill="1" applyBorder="1"/>
    <xf numFmtId="0" fontId="0" fillId="7" borderId="15" xfId="0" applyFill="1" applyBorder="1"/>
    <xf numFmtId="0" fontId="0" fillId="14" borderId="16" xfId="0" applyFill="1" applyBorder="1"/>
    <xf numFmtId="0" fontId="0" fillId="14" borderId="0" xfId="0" applyFill="1" applyBorder="1"/>
    <xf numFmtId="0" fontId="0" fillId="14" borderId="17" xfId="0" applyFill="1" applyBorder="1"/>
    <xf numFmtId="0" fontId="3" fillId="14" borderId="0" xfId="0" applyFont="1" applyFill="1" applyBorder="1" applyAlignment="1"/>
    <xf numFmtId="0" fontId="0" fillId="14" borderId="18" xfId="0" applyFill="1" applyBorder="1"/>
    <xf numFmtId="0" fontId="0" fillId="14" borderId="19" xfId="0" applyFill="1" applyBorder="1"/>
    <xf numFmtId="0" fontId="0" fillId="14" borderId="20" xfId="0" applyFill="1" applyBorder="1"/>
    <xf numFmtId="0" fontId="0" fillId="14" borderId="6" xfId="0" applyFill="1" applyBorder="1"/>
    <xf numFmtId="0" fontId="0" fillId="14" borderId="11" xfId="0" applyFill="1" applyBorder="1"/>
    <xf numFmtId="0" fontId="16" fillId="0" borderId="0" xfId="0" applyFont="1" applyBorder="1" applyAlignment="1"/>
    <xf numFmtId="0" fontId="14" fillId="0" borderId="0" xfId="0" applyFont="1" applyBorder="1"/>
    <xf numFmtId="0" fontId="0" fillId="10" borderId="5" xfId="0" applyFill="1" applyBorder="1"/>
    <xf numFmtId="0" fontId="0" fillId="10" borderId="7" xfId="0" applyFill="1" applyBorder="1"/>
    <xf numFmtId="0" fontId="0" fillId="10" borderId="10" xfId="0" applyFill="1" applyBorder="1"/>
    <xf numFmtId="0" fontId="0" fillId="10" borderId="12" xfId="0" applyFill="1" applyBorder="1"/>
    <xf numFmtId="0" fontId="6" fillId="0" borderId="0" xfId="0" applyFont="1" applyBorder="1" applyAlignment="1"/>
    <xf numFmtId="0" fontId="0" fillId="14" borderId="21" xfId="0" applyFill="1" applyBorder="1"/>
    <xf numFmtId="0" fontId="0" fillId="14" borderId="22" xfId="0" applyFill="1" applyBorder="1"/>
    <xf numFmtId="0" fontId="0" fillId="14" borderId="23" xfId="0" applyFill="1" applyBorder="1"/>
    <xf numFmtId="0" fontId="0" fillId="14" borderId="24" xfId="0" applyFill="1" applyBorder="1"/>
    <xf numFmtId="0" fontId="0" fillId="9" borderId="10" xfId="0" applyFill="1" applyBorder="1"/>
    <xf numFmtId="0" fontId="0" fillId="9" borderId="2" xfId="0" applyFill="1" applyBorder="1"/>
    <xf numFmtId="0" fontId="0" fillId="2" borderId="3" xfId="0" applyFill="1" applyBorder="1"/>
    <xf numFmtId="0" fontId="0" fillId="16" borderId="1" xfId="0" applyFill="1" applyBorder="1" applyAlignment="1">
      <alignment horizontal="center"/>
    </xf>
    <xf numFmtId="0" fontId="0" fillId="14" borderId="0" xfId="0" applyFill="1" applyBorder="1" applyAlignment="1">
      <alignment horizontal="center"/>
    </xf>
    <xf numFmtId="0" fontId="0" fillId="14" borderId="8" xfId="0" applyFill="1" applyBorder="1" applyAlignment="1">
      <alignment horizontal="center"/>
    </xf>
    <xf numFmtId="0" fontId="0" fillId="5" borderId="8" xfId="0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14" borderId="8" xfId="0" applyFill="1" applyBorder="1" applyAlignment="1">
      <alignment horizontal="center" vertical="center"/>
    </xf>
    <xf numFmtId="0" fontId="0" fillId="15" borderId="1" xfId="0" applyFill="1" applyBorder="1" applyAlignment="1">
      <alignment horizontal="center"/>
    </xf>
    <xf numFmtId="0" fontId="0" fillId="0" borderId="25" xfId="0" applyBorder="1"/>
    <xf numFmtId="0" fontId="2" fillId="0" borderId="6" xfId="0" applyFont="1" applyFill="1" applyBorder="1" applyAlignment="1">
      <alignment horizontal="left"/>
    </xf>
    <xf numFmtId="0" fontId="20" fillId="0" borderId="0" xfId="1"/>
    <xf numFmtId="0" fontId="0" fillId="4" borderId="6" xfId="0" applyFill="1" applyBorder="1" applyAlignment="1"/>
    <xf numFmtId="0" fontId="0" fillId="4" borderId="7" xfId="0" applyFill="1" applyBorder="1" applyAlignment="1"/>
    <xf numFmtId="0" fontId="22" fillId="4" borderId="6" xfId="0" applyFont="1" applyFill="1" applyBorder="1" applyAlignment="1">
      <alignment horizontal="center"/>
    </xf>
    <xf numFmtId="0" fontId="22" fillId="4" borderId="6" xfId="0" applyFont="1" applyFill="1" applyBorder="1" applyAlignment="1"/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20" fillId="0" borderId="5" xfId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4" xfId="0" applyBorder="1" applyAlignment="1">
      <alignment horizontal="center" wrapText="1"/>
    </xf>
    <xf numFmtId="0" fontId="7" fillId="10" borderId="5" xfId="0" applyFont="1" applyFill="1" applyBorder="1" applyAlignment="1">
      <alignment horizontal="right" vertical="center"/>
    </xf>
    <xf numFmtId="0" fontId="7" fillId="10" borderId="6" xfId="0" applyFont="1" applyFill="1" applyBorder="1" applyAlignment="1">
      <alignment horizontal="right" vertical="center"/>
    </xf>
    <xf numFmtId="0" fontId="7" fillId="10" borderId="8" xfId="0" applyFont="1" applyFill="1" applyBorder="1" applyAlignment="1">
      <alignment horizontal="right" vertical="center"/>
    </xf>
    <xf numFmtId="0" fontId="7" fillId="10" borderId="0" xfId="0" applyFont="1" applyFill="1" applyBorder="1" applyAlignment="1">
      <alignment horizontal="right" vertical="center"/>
    </xf>
    <xf numFmtId="0" fontId="7" fillId="10" borderId="10" xfId="0" applyFont="1" applyFill="1" applyBorder="1" applyAlignment="1">
      <alignment horizontal="right" vertical="center"/>
    </xf>
    <xf numFmtId="0" fontId="7" fillId="10" borderId="11" xfId="0" applyFont="1" applyFill="1" applyBorder="1" applyAlignment="1">
      <alignment horizontal="right" vertical="center"/>
    </xf>
    <xf numFmtId="0" fontId="9" fillId="10" borderId="6" xfId="0" applyFont="1" applyFill="1" applyBorder="1" applyAlignment="1">
      <alignment horizontal="left" vertical="top"/>
    </xf>
    <xf numFmtId="0" fontId="9" fillId="10" borderId="7" xfId="0" applyFont="1" applyFill="1" applyBorder="1" applyAlignment="1">
      <alignment horizontal="left" vertical="top"/>
    </xf>
    <xf numFmtId="0" fontId="9" fillId="10" borderId="0" xfId="0" applyFont="1" applyFill="1" applyBorder="1" applyAlignment="1">
      <alignment horizontal="left" vertical="top"/>
    </xf>
    <xf numFmtId="0" fontId="9" fillId="10" borderId="9" xfId="0" applyFont="1" applyFill="1" applyBorder="1" applyAlignment="1">
      <alignment horizontal="left" vertical="top"/>
    </xf>
    <xf numFmtId="0" fontId="9" fillId="10" borderId="11" xfId="0" applyFont="1" applyFill="1" applyBorder="1" applyAlignment="1">
      <alignment horizontal="left" vertical="top"/>
    </xf>
    <xf numFmtId="0" fontId="9" fillId="10" borderId="12" xfId="0" applyFont="1" applyFill="1" applyBorder="1" applyAlignment="1">
      <alignment horizontal="left" vertical="top"/>
    </xf>
    <xf numFmtId="0" fontId="5" fillId="8" borderId="5" xfId="0" applyFont="1" applyFill="1" applyBorder="1" applyAlignment="1">
      <alignment horizontal="center" vertical="center"/>
    </xf>
    <xf numFmtId="0" fontId="5" fillId="8" borderId="6" xfId="0" applyFont="1" applyFill="1" applyBorder="1" applyAlignment="1">
      <alignment horizontal="center" vertical="center"/>
    </xf>
    <xf numFmtId="0" fontId="5" fillId="8" borderId="7" xfId="0" applyFont="1" applyFill="1" applyBorder="1" applyAlignment="1">
      <alignment horizontal="center" vertical="center"/>
    </xf>
    <xf numFmtId="0" fontId="5" fillId="8" borderId="10" xfId="0" applyFont="1" applyFill="1" applyBorder="1" applyAlignment="1">
      <alignment horizontal="center" vertical="center"/>
    </xf>
    <xf numFmtId="0" fontId="5" fillId="8" borderId="11" xfId="0" applyFont="1" applyFill="1" applyBorder="1" applyAlignment="1">
      <alignment horizontal="center" vertical="center"/>
    </xf>
    <xf numFmtId="0" fontId="5" fillId="8" borderId="12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7" fillId="6" borderId="4" xfId="0" applyFont="1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7" fillId="8" borderId="5" xfId="0" applyFont="1" applyFill="1" applyBorder="1" applyAlignment="1">
      <alignment horizontal="center" vertical="center"/>
    </xf>
    <xf numFmtId="0" fontId="7" fillId="8" borderId="6" xfId="0" applyFont="1" applyFill="1" applyBorder="1" applyAlignment="1">
      <alignment horizontal="center" vertical="center"/>
    </xf>
    <xf numFmtId="0" fontId="7" fillId="8" borderId="7" xfId="0" applyFont="1" applyFill="1" applyBorder="1" applyAlignment="1">
      <alignment horizontal="center" vertical="center"/>
    </xf>
    <xf numFmtId="0" fontId="7" fillId="8" borderId="10" xfId="0" applyFont="1" applyFill="1" applyBorder="1" applyAlignment="1">
      <alignment horizontal="center" vertical="center"/>
    </xf>
    <xf numFmtId="0" fontId="7" fillId="8" borderId="11" xfId="0" applyFont="1" applyFill="1" applyBorder="1" applyAlignment="1">
      <alignment horizontal="center" vertical="center"/>
    </xf>
    <xf numFmtId="0" fontId="7" fillId="8" borderId="12" xfId="0" applyFont="1" applyFill="1" applyBorder="1" applyAlignment="1">
      <alignment horizontal="center" vertical="center"/>
    </xf>
    <xf numFmtId="0" fontId="7" fillId="8" borderId="4" xfId="0" applyFont="1" applyFill="1" applyBorder="1" applyAlignment="1">
      <alignment horizontal="center" vertical="center"/>
    </xf>
    <xf numFmtId="0" fontId="0" fillId="8" borderId="4" xfId="0" applyFill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5" fillId="11" borderId="5" xfId="0" applyFont="1" applyFill="1" applyBorder="1" applyAlignment="1">
      <alignment horizontal="center" vertical="center"/>
    </xf>
    <xf numFmtId="0" fontId="0" fillId="11" borderId="6" xfId="0" applyFill="1" applyBorder="1" applyAlignment="1">
      <alignment horizontal="center" vertical="center"/>
    </xf>
    <xf numFmtId="0" fontId="0" fillId="11" borderId="7" xfId="0" applyFill="1" applyBorder="1" applyAlignment="1">
      <alignment horizontal="center" vertical="center"/>
    </xf>
    <xf numFmtId="0" fontId="0" fillId="11" borderId="10" xfId="0" applyFill="1" applyBorder="1" applyAlignment="1">
      <alignment horizontal="center" vertical="center"/>
    </xf>
    <xf numFmtId="0" fontId="0" fillId="11" borderId="11" xfId="0" applyFill="1" applyBorder="1" applyAlignment="1">
      <alignment horizontal="center" vertical="center"/>
    </xf>
    <xf numFmtId="0" fontId="0" fillId="11" borderId="12" xfId="0" applyFill="1" applyBorder="1" applyAlignment="1">
      <alignment horizontal="center" vertical="center"/>
    </xf>
    <xf numFmtId="9" fontId="6" fillId="0" borderId="1" xfId="0" applyNumberFormat="1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/>
    </xf>
    <xf numFmtId="0" fontId="6" fillId="0" borderId="3" xfId="0" applyFont="1" applyBorder="1" applyAlignment="1">
      <alignment horizontal="center" vertical="top"/>
    </xf>
    <xf numFmtId="9" fontId="10" fillId="0" borderId="1" xfId="0" applyNumberFormat="1" applyFont="1" applyBorder="1" applyAlignment="1">
      <alignment horizontal="center" vertical="top"/>
    </xf>
    <xf numFmtId="0" fontId="10" fillId="0" borderId="2" xfId="0" applyFont="1" applyBorder="1" applyAlignment="1">
      <alignment horizontal="center" vertical="top"/>
    </xf>
    <xf numFmtId="0" fontId="10" fillId="0" borderId="3" xfId="0" applyFont="1" applyBorder="1" applyAlignment="1">
      <alignment horizontal="center" vertical="top"/>
    </xf>
    <xf numFmtId="0" fontId="5" fillId="12" borderId="4" xfId="0" applyFont="1" applyFill="1" applyBorder="1" applyAlignment="1">
      <alignment horizontal="center" vertical="center"/>
    </xf>
    <xf numFmtId="0" fontId="0" fillId="12" borderId="4" xfId="0" applyFill="1" applyBorder="1" applyAlignment="1">
      <alignment horizontal="center" vertical="center"/>
    </xf>
    <xf numFmtId="0" fontId="17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" fontId="9" fillId="10" borderId="6" xfId="0" applyNumberFormat="1" applyFont="1" applyFill="1" applyBorder="1" applyAlignment="1">
      <alignment horizontal="left" vertical="top"/>
    </xf>
    <xf numFmtId="1" fontId="9" fillId="10" borderId="7" xfId="0" applyNumberFormat="1" applyFont="1" applyFill="1" applyBorder="1" applyAlignment="1">
      <alignment horizontal="left" vertical="top"/>
    </xf>
    <xf numFmtId="1" fontId="9" fillId="10" borderId="0" xfId="0" applyNumberFormat="1" applyFont="1" applyFill="1" applyBorder="1" applyAlignment="1">
      <alignment horizontal="left" vertical="top"/>
    </xf>
    <xf numFmtId="1" fontId="9" fillId="10" borderId="9" xfId="0" applyNumberFormat="1" applyFont="1" applyFill="1" applyBorder="1" applyAlignment="1">
      <alignment horizontal="left" vertical="top"/>
    </xf>
    <xf numFmtId="1" fontId="9" fillId="10" borderId="11" xfId="0" applyNumberFormat="1" applyFont="1" applyFill="1" applyBorder="1" applyAlignment="1">
      <alignment horizontal="left" vertical="top"/>
    </xf>
    <xf numFmtId="1" fontId="9" fillId="10" borderId="12" xfId="0" applyNumberFormat="1" applyFont="1" applyFill="1" applyBorder="1" applyAlignment="1">
      <alignment horizontal="left" vertical="top"/>
    </xf>
    <xf numFmtId="0" fontId="7" fillId="13" borderId="5" xfId="0" applyFont="1" applyFill="1" applyBorder="1" applyAlignment="1">
      <alignment horizontal="center" vertical="center"/>
    </xf>
    <xf numFmtId="0" fontId="0" fillId="13" borderId="6" xfId="0" applyFill="1" applyBorder="1" applyAlignment="1">
      <alignment horizontal="center" vertical="center"/>
    </xf>
    <xf numFmtId="0" fontId="0" fillId="13" borderId="7" xfId="0" applyFill="1" applyBorder="1" applyAlignment="1">
      <alignment horizontal="center" vertical="center"/>
    </xf>
    <xf numFmtId="0" fontId="0" fillId="13" borderId="10" xfId="0" applyFill="1" applyBorder="1" applyAlignment="1">
      <alignment horizontal="center" vertical="center"/>
    </xf>
    <xf numFmtId="0" fontId="0" fillId="13" borderId="11" xfId="0" applyFill="1" applyBorder="1" applyAlignment="1">
      <alignment horizontal="center" vertical="center"/>
    </xf>
    <xf numFmtId="0" fontId="0" fillId="13" borderId="12" xfId="0" applyFill="1" applyBorder="1" applyAlignment="1">
      <alignment horizontal="center" vertical="center"/>
    </xf>
    <xf numFmtId="0" fontId="15" fillId="0" borderId="5" xfId="0" applyFont="1" applyBorder="1" applyAlignment="1">
      <alignment horizontal="right" vertical="top"/>
    </xf>
    <xf numFmtId="0" fontId="15" fillId="0" borderId="6" xfId="0" applyFont="1" applyBorder="1" applyAlignment="1">
      <alignment horizontal="right" vertical="top"/>
    </xf>
    <xf numFmtId="0" fontId="15" fillId="0" borderId="10" xfId="0" applyFont="1" applyBorder="1" applyAlignment="1">
      <alignment horizontal="right" vertical="top"/>
    </xf>
    <xf numFmtId="0" fontId="15" fillId="0" borderId="11" xfId="0" applyFont="1" applyBorder="1" applyAlignment="1">
      <alignment horizontal="right" vertical="top"/>
    </xf>
    <xf numFmtId="0" fontId="7" fillId="0" borderId="6" xfId="0" applyFont="1" applyBorder="1" applyAlignment="1"/>
    <xf numFmtId="0" fontId="7" fillId="0" borderId="7" xfId="0" applyFont="1" applyBorder="1" applyAlignment="1"/>
    <xf numFmtId="0" fontId="7" fillId="0" borderId="11" xfId="0" applyFont="1" applyBorder="1" applyAlignment="1"/>
    <xf numFmtId="0" fontId="7" fillId="0" borderId="12" xfId="0" applyFont="1" applyBorder="1" applyAlignment="1"/>
    <xf numFmtId="0" fontId="0" fillId="0" borderId="4" xfId="0" applyBorder="1" applyAlignment="1">
      <alignment horizontal="center" vertical="center" wrapText="1"/>
    </xf>
    <xf numFmtId="0" fontId="3" fillId="14" borderId="11" xfId="0" applyFont="1" applyFill="1" applyBorder="1" applyAlignment="1">
      <alignment horizontal="center"/>
    </xf>
    <xf numFmtId="0" fontId="3" fillId="14" borderId="12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0" fontId="11" fillId="3" borderId="3" xfId="0" applyFont="1" applyFill="1" applyBorder="1" applyAlignment="1">
      <alignment horizontal="center"/>
    </xf>
    <xf numFmtId="0" fontId="0" fillId="14" borderId="0" xfId="0" applyFill="1" applyBorder="1" applyAlignment="1">
      <alignment horizontal="center" vertical="center"/>
    </xf>
    <xf numFmtId="0" fontId="0" fillId="14" borderId="9" xfId="0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3" fillId="14" borderId="0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14" borderId="0" xfId="0" applyFill="1" applyBorder="1" applyAlignment="1">
      <alignment horizontal="center"/>
    </xf>
    <xf numFmtId="0" fontId="0" fillId="14" borderId="9" xfId="0" applyFill="1" applyBorder="1" applyAlignment="1">
      <alignment horizontal="center"/>
    </xf>
    <xf numFmtId="0" fontId="3" fillId="10" borderId="5" xfId="0" applyFont="1" applyFill="1" applyBorder="1" applyAlignment="1">
      <alignment horizontal="center"/>
    </xf>
    <xf numFmtId="0" fontId="3" fillId="10" borderId="6" xfId="0" applyFont="1" applyFill="1" applyBorder="1" applyAlignment="1">
      <alignment horizontal="center"/>
    </xf>
    <xf numFmtId="0" fontId="3" fillId="10" borderId="7" xfId="0" applyFont="1" applyFill="1" applyBorder="1" applyAlignment="1">
      <alignment horizontal="center"/>
    </xf>
    <xf numFmtId="0" fontId="3" fillId="6" borderId="5" xfId="0" applyFont="1" applyFill="1" applyBorder="1" applyAlignment="1">
      <alignment horizontal="center"/>
    </xf>
    <xf numFmtId="0" fontId="3" fillId="6" borderId="6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0" fillId="15" borderId="2" xfId="0" applyFill="1" applyBorder="1" applyAlignment="1">
      <alignment horizontal="center"/>
    </xf>
    <xf numFmtId="0" fontId="0" fillId="15" borderId="3" xfId="0" applyFill="1" applyBorder="1" applyAlignment="1">
      <alignment horizontal="center"/>
    </xf>
    <xf numFmtId="0" fontId="0" fillId="15" borderId="5" xfId="0" applyFill="1" applyBorder="1" applyAlignment="1">
      <alignment horizontal="center" vertical="center"/>
    </xf>
    <xf numFmtId="0" fontId="0" fillId="15" borderId="6" xfId="0" applyFill="1" applyBorder="1" applyAlignment="1">
      <alignment horizontal="center" vertical="center"/>
    </xf>
    <xf numFmtId="0" fontId="0" fillId="15" borderId="7" xfId="0" applyFill="1" applyBorder="1" applyAlignment="1">
      <alignment horizontal="center" vertical="center"/>
    </xf>
    <xf numFmtId="0" fontId="0" fillId="9" borderId="5" xfId="0" applyFill="1" applyBorder="1" applyAlignment="1">
      <alignment horizontal="left"/>
    </xf>
    <xf numFmtId="0" fontId="0" fillId="9" borderId="6" xfId="0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0" fillId="2" borderId="0" xfId="0" applyFill="1" applyBorder="1" applyAlignment="1">
      <alignment horizontal="left" vertical="center"/>
    </xf>
    <xf numFmtId="0" fontId="0" fillId="14" borderId="10" xfId="0" applyFill="1" applyBorder="1" applyAlignment="1">
      <alignment horizontal="left"/>
    </xf>
    <xf numFmtId="0" fontId="0" fillId="14" borderId="11" xfId="0" applyFill="1" applyBorder="1" applyAlignment="1">
      <alignment horizontal="left"/>
    </xf>
    <xf numFmtId="0" fontId="0" fillId="14" borderId="12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9" xfId="0" applyFill="1" applyBorder="1" applyAlignment="1">
      <alignment horizontal="left"/>
    </xf>
    <xf numFmtId="0" fontId="0" fillId="2" borderId="9" xfId="0" applyFill="1" applyBorder="1" applyAlignment="1">
      <alignment horizontal="left" vertical="center"/>
    </xf>
    <xf numFmtId="0" fontId="3" fillId="7" borderId="1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left"/>
    </xf>
    <xf numFmtId="0" fontId="1" fillId="9" borderId="2" xfId="0" applyFont="1" applyFill="1" applyBorder="1" applyAlignment="1">
      <alignment horizontal="left"/>
    </xf>
    <xf numFmtId="0" fontId="1" fillId="9" borderId="3" xfId="0" applyFont="1" applyFill="1" applyBorder="1" applyAlignment="1">
      <alignment horizontal="left"/>
    </xf>
    <xf numFmtId="0" fontId="0" fillId="9" borderId="1" xfId="0" applyFill="1" applyBorder="1" applyAlignment="1">
      <alignment horizontal="left"/>
    </xf>
    <xf numFmtId="0" fontId="0" fillId="9" borderId="2" xfId="0" applyFill="1" applyBorder="1" applyAlignment="1">
      <alignment horizontal="left"/>
    </xf>
    <xf numFmtId="0" fontId="0" fillId="9" borderId="3" xfId="0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2" borderId="2" xfId="0" applyFill="1" applyBorder="1" applyAlignment="1">
      <alignment horizontal="left"/>
    </xf>
    <xf numFmtId="0" fontId="0" fillId="9" borderId="10" xfId="0" applyFill="1" applyBorder="1" applyAlignment="1">
      <alignment horizontal="left"/>
    </xf>
    <xf numFmtId="0" fontId="0" fillId="9" borderId="11" xfId="0" applyFill="1" applyBorder="1" applyAlignment="1">
      <alignment horizontal="left"/>
    </xf>
    <xf numFmtId="0" fontId="0" fillId="2" borderId="11" xfId="0" applyFill="1" applyBorder="1" applyAlignment="1">
      <alignment horizontal="left"/>
    </xf>
    <xf numFmtId="0" fontId="0" fillId="2" borderId="12" xfId="0" applyFill="1" applyBorder="1" applyAlignment="1">
      <alignment horizontal="left"/>
    </xf>
    <xf numFmtId="0" fontId="0" fillId="2" borderId="0" xfId="0" applyFill="1" applyBorder="1"/>
    <xf numFmtId="0" fontId="0" fillId="2" borderId="9" xfId="0" applyFill="1" applyBorder="1"/>
    <xf numFmtId="0" fontId="0" fillId="7" borderId="2" xfId="0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0" fillId="2" borderId="3" xfId="0" applyFill="1" applyBorder="1" applyAlignment="1">
      <alignment horizontal="left"/>
    </xf>
    <xf numFmtId="0" fontId="0" fillId="5" borderId="2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16" borderId="2" xfId="0" applyFill="1" applyBorder="1" applyAlignment="1">
      <alignment horizontal="center"/>
    </xf>
    <xf numFmtId="0" fontId="0" fillId="16" borderId="3" xfId="0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0" fillId="4" borderId="0" xfId="0" applyFill="1" applyBorder="1" applyAlignment="1">
      <alignment horizontal="left"/>
    </xf>
    <xf numFmtId="0" fontId="0" fillId="4" borderId="9" xfId="0" applyFill="1" applyBorder="1" applyAlignment="1">
      <alignment horizontal="left"/>
    </xf>
    <xf numFmtId="0" fontId="11" fillId="3" borderId="11" xfId="0" applyFont="1" applyFill="1" applyBorder="1" applyAlignment="1">
      <alignment horizontal="center"/>
    </xf>
    <xf numFmtId="0" fontId="11" fillId="3" borderId="12" xfId="0" applyFont="1" applyFill="1" applyBorder="1" applyAlignment="1">
      <alignment horizontal="center"/>
    </xf>
    <xf numFmtId="0" fontId="0" fillId="4" borderId="11" xfId="0" applyFill="1" applyBorder="1" applyAlignment="1">
      <alignment horizontal="left"/>
    </xf>
    <xf numFmtId="0" fontId="0" fillId="4" borderId="12" xfId="0" applyFill="1" applyBorder="1" applyAlignment="1">
      <alignment horizontal="left"/>
    </xf>
    <xf numFmtId="0" fontId="0" fillId="4" borderId="6" xfId="0" applyFill="1" applyBorder="1" applyAlignment="1">
      <alignment horizontal="left"/>
    </xf>
    <xf numFmtId="0" fontId="0" fillId="4" borderId="7" xfId="0" applyFill="1" applyBorder="1" applyAlignment="1">
      <alignment horizontal="left"/>
    </xf>
    <xf numFmtId="0" fontId="0" fillId="8" borderId="6" xfId="0" applyFill="1" applyBorder="1" applyAlignment="1">
      <alignment horizontal="center" vertical="center"/>
    </xf>
    <xf numFmtId="0" fontId="0" fillId="8" borderId="7" xfId="0" applyFill="1" applyBorder="1" applyAlignment="1">
      <alignment horizontal="center" vertical="center"/>
    </xf>
    <xf numFmtId="0" fontId="0" fillId="8" borderId="0" xfId="0" applyFill="1" applyBorder="1" applyAlignment="1">
      <alignment horizontal="center" vertical="center"/>
    </xf>
    <xf numFmtId="0" fontId="0" fillId="8" borderId="9" xfId="0" applyFill="1" applyBorder="1" applyAlignment="1">
      <alignment horizontal="center" vertical="center"/>
    </xf>
    <xf numFmtId="0" fontId="0" fillId="8" borderId="11" xfId="0" applyFill="1" applyBorder="1" applyAlignment="1">
      <alignment horizontal="center" vertical="center"/>
    </xf>
    <xf numFmtId="0" fontId="0" fillId="8" borderId="12" xfId="0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0" fillId="4" borderId="2" xfId="0" applyFill="1" applyBorder="1" applyAlignment="1">
      <alignment horizontal="left"/>
    </xf>
    <xf numFmtId="0" fontId="0" fillId="4" borderId="3" xfId="0" applyFill="1" applyBorder="1" applyAlignment="1">
      <alignment horizontal="left"/>
    </xf>
    <xf numFmtId="0" fontId="0" fillId="8" borderId="0" xfId="0" applyFill="1" applyBorder="1" applyAlignment="1">
      <alignment horizontal="center"/>
    </xf>
    <xf numFmtId="0" fontId="0" fillId="8" borderId="9" xfId="0" applyFill="1" applyBorder="1" applyAlignment="1">
      <alignment horizontal="center"/>
    </xf>
    <xf numFmtId="0" fontId="0" fillId="9" borderId="1" xfId="0" applyFont="1" applyFill="1" applyBorder="1" applyAlignment="1">
      <alignment horizontal="left"/>
    </xf>
    <xf numFmtId="0" fontId="0" fillId="9" borderId="2" xfId="0" applyFont="1" applyFill="1" applyBorder="1" applyAlignment="1">
      <alignment horizontal="left"/>
    </xf>
    <xf numFmtId="0" fontId="0" fillId="6" borderId="1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8" borderId="11" xfId="0" applyFill="1" applyBorder="1" applyAlignment="1">
      <alignment horizontal="center"/>
    </xf>
    <xf numFmtId="0" fontId="0" fillId="8" borderId="12" xfId="0" applyFill="1" applyBorder="1" applyAlignment="1">
      <alignment horizontal="center"/>
    </xf>
    <xf numFmtId="0" fontId="0" fillId="8" borderId="6" xfId="0" applyFill="1" applyBorder="1" applyAlignment="1">
      <alignment horizontal="center"/>
    </xf>
    <xf numFmtId="0" fontId="0" fillId="8" borderId="7" xfId="0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4" fillId="7" borderId="2" xfId="0" applyFont="1" applyFill="1" applyBorder="1" applyAlignment="1">
      <alignment horizontal="center"/>
    </xf>
    <xf numFmtId="0" fontId="4" fillId="7" borderId="3" xfId="0" applyFont="1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10" borderId="5" xfId="0" applyFill="1" applyBorder="1" applyAlignment="1">
      <alignment horizontal="center" vertical="top"/>
    </xf>
    <xf numFmtId="0" fontId="0" fillId="10" borderId="7" xfId="0" applyFill="1" applyBorder="1" applyAlignment="1">
      <alignment horizontal="center" vertical="top"/>
    </xf>
    <xf numFmtId="0" fontId="0" fillId="10" borderId="8" xfId="0" applyFill="1" applyBorder="1" applyAlignment="1">
      <alignment horizontal="center" vertical="top"/>
    </xf>
    <xf numFmtId="0" fontId="0" fillId="10" borderId="9" xfId="0" applyFill="1" applyBorder="1" applyAlignment="1">
      <alignment horizontal="center" vertical="top"/>
    </xf>
    <xf numFmtId="0" fontId="0" fillId="10" borderId="10" xfId="0" applyFill="1" applyBorder="1" applyAlignment="1">
      <alignment horizontal="center" vertical="top"/>
    </xf>
    <xf numFmtId="0" fontId="0" fillId="10" borderId="12" xfId="0" applyFill="1" applyBorder="1" applyAlignment="1">
      <alignment horizontal="center" vertical="top"/>
    </xf>
    <xf numFmtId="0" fontId="0" fillId="10" borderId="5" xfId="0" applyFill="1" applyBorder="1" applyAlignment="1">
      <alignment horizontal="center" vertical="top" wrapText="1"/>
    </xf>
    <xf numFmtId="0" fontId="0" fillId="10" borderId="7" xfId="0" applyFill="1" applyBorder="1" applyAlignment="1">
      <alignment horizontal="center" vertical="top" wrapText="1"/>
    </xf>
    <xf numFmtId="0" fontId="0" fillId="10" borderId="8" xfId="0" applyFill="1" applyBorder="1" applyAlignment="1">
      <alignment horizontal="center" vertical="top" wrapText="1"/>
    </xf>
    <xf numFmtId="0" fontId="0" fillId="10" borderId="9" xfId="0" applyFill="1" applyBorder="1" applyAlignment="1">
      <alignment horizontal="center" vertical="top" wrapText="1"/>
    </xf>
    <xf numFmtId="0" fontId="0" fillId="10" borderId="10" xfId="0" applyFill="1" applyBorder="1" applyAlignment="1">
      <alignment horizontal="center" vertical="top" wrapText="1"/>
    </xf>
    <xf numFmtId="0" fontId="0" fillId="10" borderId="12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/>
    </xf>
    <xf numFmtId="0" fontId="0" fillId="0" borderId="2" xfId="0" applyFill="1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10" borderId="4" xfId="0" applyFill="1" applyBorder="1" applyAlignment="1">
      <alignment horizontal="center"/>
    </xf>
    <xf numFmtId="0" fontId="18" fillId="10" borderId="5" xfId="0" applyFont="1" applyFill="1" applyBorder="1" applyAlignment="1">
      <alignment horizontal="center"/>
    </xf>
    <xf numFmtId="0" fontId="18" fillId="10" borderId="6" xfId="0" applyFont="1" applyFill="1" applyBorder="1" applyAlignment="1">
      <alignment horizontal="center"/>
    </xf>
    <xf numFmtId="0" fontId="18" fillId="10" borderId="10" xfId="0" applyFont="1" applyFill="1" applyBorder="1" applyAlignment="1">
      <alignment horizontal="center"/>
    </xf>
    <xf numFmtId="0" fontId="18" fillId="10" borderId="11" xfId="0" applyFont="1" applyFill="1" applyBorder="1" applyAlignment="1">
      <alignment horizontal="center"/>
    </xf>
    <xf numFmtId="0" fontId="19" fillId="10" borderId="7" xfId="0" applyFont="1" applyFill="1" applyBorder="1" applyAlignment="1">
      <alignment horizontal="center"/>
    </xf>
    <xf numFmtId="0" fontId="19" fillId="10" borderId="12" xfId="0" applyFont="1" applyFill="1" applyBorder="1" applyAlignment="1">
      <alignment horizont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16"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0000"/>
      </font>
    </dxf>
    <dxf>
      <font>
        <b val="0"/>
        <i val="0"/>
        <color auto="1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fmlaLink="G3" lockText="1" noThreeD="1"/>
</file>

<file path=xl/ctrlProps/ctrlProp10.xml><?xml version="1.0" encoding="utf-8"?>
<formControlPr xmlns="http://schemas.microsoft.com/office/spreadsheetml/2009/9/main" objectType="CheckBox" fmlaLink="I8" lockText="1" noThreeD="1"/>
</file>

<file path=xl/ctrlProps/ctrlProp100.xml><?xml version="1.0" encoding="utf-8"?>
<formControlPr xmlns="http://schemas.microsoft.com/office/spreadsheetml/2009/9/main" objectType="CheckBox" fmlaLink="#REF!" lockText="1" noThreeD="1"/>
</file>

<file path=xl/ctrlProps/ctrlProp101.xml><?xml version="1.0" encoding="utf-8"?>
<formControlPr xmlns="http://schemas.microsoft.com/office/spreadsheetml/2009/9/main" objectType="CheckBox" fmlaLink="#REF!" lockText="1" noThreeD="1"/>
</file>

<file path=xl/ctrlProps/ctrlProp102.xml><?xml version="1.0" encoding="utf-8"?>
<formControlPr xmlns="http://schemas.microsoft.com/office/spreadsheetml/2009/9/main" objectType="CheckBox" fmlaLink="#REF!" lockText="1" noThreeD="1"/>
</file>

<file path=xl/ctrlProps/ctrlProp103.xml><?xml version="1.0" encoding="utf-8"?>
<formControlPr xmlns="http://schemas.microsoft.com/office/spreadsheetml/2009/9/main" objectType="CheckBox" fmlaLink="G68" lockText="1" noThreeD="1"/>
</file>

<file path=xl/ctrlProps/ctrlProp104.xml><?xml version="1.0" encoding="utf-8"?>
<formControlPr xmlns="http://schemas.microsoft.com/office/spreadsheetml/2009/9/main" objectType="CheckBox" fmlaLink="G65" lockText="1" noThreeD="1"/>
</file>

<file path=xl/ctrlProps/ctrlProp105.xml><?xml version="1.0" encoding="utf-8"?>
<formControlPr xmlns="http://schemas.microsoft.com/office/spreadsheetml/2009/9/main" objectType="CheckBox" fmlaLink="G47" lockText="1" noThreeD="1"/>
</file>

<file path=xl/ctrlProps/ctrlProp106.xml><?xml version="1.0" encoding="utf-8"?>
<formControlPr xmlns="http://schemas.microsoft.com/office/spreadsheetml/2009/9/main" objectType="CheckBox" fmlaLink="G64" lockText="1" noThreeD="1"/>
</file>

<file path=xl/ctrlProps/ctrlProp107.xml><?xml version="1.0" encoding="utf-8"?>
<formControlPr xmlns="http://schemas.microsoft.com/office/spreadsheetml/2009/9/main" objectType="CheckBox" fmlaLink="G63" lockText="1" noThreeD="1"/>
</file>

<file path=xl/ctrlProps/ctrlProp108.xml><?xml version="1.0" encoding="utf-8"?>
<formControlPr xmlns="http://schemas.microsoft.com/office/spreadsheetml/2009/9/main" objectType="CheckBox" fmlaLink="G69" lockText="1" noThreeD="1"/>
</file>

<file path=xl/ctrlProps/ctrlProp109.xml><?xml version="1.0" encoding="utf-8"?>
<formControlPr xmlns="http://schemas.microsoft.com/office/spreadsheetml/2009/9/main" objectType="CheckBox" fmlaLink="G37" lockText="1" noThreeD="1"/>
</file>

<file path=xl/ctrlProps/ctrlProp11.xml><?xml version="1.0" encoding="utf-8"?>
<formControlPr xmlns="http://schemas.microsoft.com/office/spreadsheetml/2009/9/main" objectType="CheckBox" fmlaLink="I10" lockText="1" noThreeD="1"/>
</file>

<file path=xl/ctrlProps/ctrlProp110.xml><?xml version="1.0" encoding="utf-8"?>
<formControlPr xmlns="http://schemas.microsoft.com/office/spreadsheetml/2009/9/main" objectType="CheckBox" fmlaLink="G36" lockText="1" noThreeD="1"/>
</file>

<file path=xl/ctrlProps/ctrlProp111.xml><?xml version="1.0" encoding="utf-8"?>
<formControlPr xmlns="http://schemas.microsoft.com/office/spreadsheetml/2009/9/main" objectType="CheckBox" fmlaLink="G35" lockText="1" noThreeD="1"/>
</file>

<file path=xl/ctrlProps/ctrlProp112.xml><?xml version="1.0" encoding="utf-8"?>
<formControlPr xmlns="http://schemas.microsoft.com/office/spreadsheetml/2009/9/main" objectType="CheckBox" fmlaLink="G34" lockText="1" noThreeD="1"/>
</file>

<file path=xl/ctrlProps/ctrlProp113.xml><?xml version="1.0" encoding="utf-8"?>
<formControlPr xmlns="http://schemas.microsoft.com/office/spreadsheetml/2009/9/main" objectType="CheckBox" fmlaLink="G33" lockText="1" noThreeD="1"/>
</file>

<file path=xl/ctrlProps/ctrlProp114.xml><?xml version="1.0" encoding="utf-8"?>
<formControlPr xmlns="http://schemas.microsoft.com/office/spreadsheetml/2009/9/main" objectType="CheckBox" fmlaLink="G32" lockText="1" noThreeD="1"/>
</file>

<file path=xl/ctrlProps/ctrlProp115.xml><?xml version="1.0" encoding="utf-8"?>
<formControlPr xmlns="http://schemas.microsoft.com/office/spreadsheetml/2009/9/main" objectType="CheckBox" fmlaLink="K39" lockText="1" noThreeD="1"/>
</file>

<file path=xl/ctrlProps/ctrlProp116.xml><?xml version="1.0" encoding="utf-8"?>
<formControlPr xmlns="http://schemas.microsoft.com/office/spreadsheetml/2009/9/main" objectType="CheckBox" fmlaLink="K40" lockText="1" noThreeD="1"/>
</file>

<file path=xl/ctrlProps/ctrlProp117.xml><?xml version="1.0" encoding="utf-8"?>
<formControlPr xmlns="http://schemas.microsoft.com/office/spreadsheetml/2009/9/main" objectType="CheckBox" fmlaLink="K32" lockText="1" noThreeD="1"/>
</file>

<file path=xl/ctrlProps/ctrlProp118.xml><?xml version="1.0" encoding="utf-8"?>
<formControlPr xmlns="http://schemas.microsoft.com/office/spreadsheetml/2009/9/main" objectType="CheckBox" fmlaLink="K33" lockText="1" noThreeD="1"/>
</file>

<file path=xl/ctrlProps/ctrlProp119.xml><?xml version="1.0" encoding="utf-8"?>
<formControlPr xmlns="http://schemas.microsoft.com/office/spreadsheetml/2009/9/main" objectType="CheckBox" fmlaLink="K34" lockText="1" noThreeD="1"/>
</file>

<file path=xl/ctrlProps/ctrlProp12.xml><?xml version="1.0" encoding="utf-8"?>
<formControlPr xmlns="http://schemas.microsoft.com/office/spreadsheetml/2009/9/main" objectType="CheckBox" fmlaLink="I11" lockText="1" noThreeD="1"/>
</file>

<file path=xl/ctrlProps/ctrlProp120.xml><?xml version="1.0" encoding="utf-8"?>
<formControlPr xmlns="http://schemas.microsoft.com/office/spreadsheetml/2009/9/main" objectType="CheckBox" fmlaLink="K35" lockText="1" noThreeD="1"/>
</file>

<file path=xl/ctrlProps/ctrlProp121.xml><?xml version="1.0" encoding="utf-8"?>
<formControlPr xmlns="http://schemas.microsoft.com/office/spreadsheetml/2009/9/main" objectType="CheckBox" fmlaLink="K36" lockText="1" noThreeD="1"/>
</file>

<file path=xl/ctrlProps/ctrlProp122.xml><?xml version="1.0" encoding="utf-8"?>
<formControlPr xmlns="http://schemas.microsoft.com/office/spreadsheetml/2009/9/main" objectType="CheckBox" fmlaLink="K37" lockText="1" noThreeD="1"/>
</file>

<file path=xl/ctrlProps/ctrlProp123.xml><?xml version="1.0" encoding="utf-8"?>
<formControlPr xmlns="http://schemas.microsoft.com/office/spreadsheetml/2009/9/main" objectType="CheckBox" fmlaLink="K38" lockText="1" noThreeD="1"/>
</file>

<file path=xl/ctrlProps/ctrlProp124.xml><?xml version="1.0" encoding="utf-8"?>
<formControlPr xmlns="http://schemas.microsoft.com/office/spreadsheetml/2009/9/main" objectType="CheckBox" fmlaLink="G30" lockText="1" noThreeD="1"/>
</file>

<file path=xl/ctrlProps/ctrlProp125.xml><?xml version="1.0" encoding="utf-8"?>
<formControlPr xmlns="http://schemas.microsoft.com/office/spreadsheetml/2009/9/main" objectType="CheckBox" fmlaLink="G48" lockText="1" noThreeD="1"/>
</file>

<file path=xl/ctrlProps/ctrlProp126.xml><?xml version="1.0" encoding="utf-8"?>
<formControlPr xmlns="http://schemas.microsoft.com/office/spreadsheetml/2009/9/main" objectType="CheckBox" fmlaLink="G49" lockText="1" noThreeD="1"/>
</file>

<file path=xl/ctrlProps/ctrlProp127.xml><?xml version="1.0" encoding="utf-8"?>
<formControlPr xmlns="http://schemas.microsoft.com/office/spreadsheetml/2009/9/main" objectType="CheckBox" fmlaLink="G53" lockText="1" noThreeD="1"/>
</file>

<file path=xl/ctrlProps/ctrlProp128.xml><?xml version="1.0" encoding="utf-8"?>
<formControlPr xmlns="http://schemas.microsoft.com/office/spreadsheetml/2009/9/main" objectType="CheckBox" fmlaLink="G61" lockText="1" noThreeD="1"/>
</file>

<file path=xl/ctrlProps/ctrlProp129.xml><?xml version="1.0" encoding="utf-8"?>
<formControlPr xmlns="http://schemas.microsoft.com/office/spreadsheetml/2009/9/main" objectType="CheckBox" fmlaLink="#REF!" lockText="1" noThreeD="1"/>
</file>

<file path=xl/ctrlProps/ctrlProp13.xml><?xml version="1.0" encoding="utf-8"?>
<formControlPr xmlns="http://schemas.microsoft.com/office/spreadsheetml/2009/9/main" objectType="CheckBox" fmlaLink="I12" lockText="1" noThreeD="1"/>
</file>

<file path=xl/ctrlProps/ctrlProp130.xml><?xml version="1.0" encoding="utf-8"?>
<formControlPr xmlns="http://schemas.microsoft.com/office/spreadsheetml/2009/9/main" objectType="CheckBox" fmlaLink="G66" lockText="1" noThreeD="1"/>
</file>

<file path=xl/ctrlProps/ctrlProp131.xml><?xml version="1.0" encoding="utf-8"?>
<formControlPr xmlns="http://schemas.microsoft.com/office/spreadsheetml/2009/9/main" objectType="CheckBox" fmlaLink="G70" lockText="1" noThreeD="1"/>
</file>

<file path=xl/ctrlProps/ctrlProp132.xml><?xml version="1.0" encoding="utf-8"?>
<formControlPr xmlns="http://schemas.microsoft.com/office/spreadsheetml/2009/9/main" objectType="CheckBox" fmlaLink="G4" lockText="1" noThreeD="1"/>
</file>

<file path=xl/ctrlProps/ctrlProp133.xml><?xml version="1.0" encoding="utf-8"?>
<formControlPr xmlns="http://schemas.microsoft.com/office/spreadsheetml/2009/9/main" objectType="CheckBox" fmlaLink="G3" lockText="1" noThreeD="1"/>
</file>

<file path=xl/ctrlProps/ctrlProp134.xml><?xml version="1.0" encoding="utf-8"?>
<formControlPr xmlns="http://schemas.microsoft.com/office/spreadsheetml/2009/9/main" objectType="CheckBox" fmlaLink="G5" lockText="1" noThreeD="1"/>
</file>

<file path=xl/ctrlProps/ctrlProp135.xml><?xml version="1.0" encoding="utf-8"?>
<formControlPr xmlns="http://schemas.microsoft.com/office/spreadsheetml/2009/9/main" objectType="CheckBox" fmlaLink="G6" lockText="1" noThreeD="1"/>
</file>

<file path=xl/ctrlProps/ctrlProp136.xml><?xml version="1.0" encoding="utf-8"?>
<formControlPr xmlns="http://schemas.microsoft.com/office/spreadsheetml/2009/9/main" objectType="CheckBox" fmlaLink="G7" lockText="1" noThreeD="1"/>
</file>

<file path=xl/ctrlProps/ctrlProp137.xml><?xml version="1.0" encoding="utf-8"?>
<formControlPr xmlns="http://schemas.microsoft.com/office/spreadsheetml/2009/9/main" objectType="CheckBox" fmlaLink="G8" lockText="1" noThreeD="1"/>
</file>

<file path=xl/ctrlProps/ctrlProp138.xml><?xml version="1.0" encoding="utf-8"?>
<formControlPr xmlns="http://schemas.microsoft.com/office/spreadsheetml/2009/9/main" objectType="CheckBox" fmlaLink="G9" lockText="1" noThreeD="1"/>
</file>

<file path=xl/ctrlProps/ctrlProp139.xml><?xml version="1.0" encoding="utf-8"?>
<formControlPr xmlns="http://schemas.microsoft.com/office/spreadsheetml/2009/9/main" objectType="CheckBox" fmlaLink="G10" lockText="1" noThreeD="1"/>
</file>

<file path=xl/ctrlProps/ctrlProp14.xml><?xml version="1.0" encoding="utf-8"?>
<formControlPr xmlns="http://schemas.microsoft.com/office/spreadsheetml/2009/9/main" objectType="CheckBox" fmlaLink="I13" lockText="1" noThreeD="1"/>
</file>

<file path=xl/ctrlProps/ctrlProp140.xml><?xml version="1.0" encoding="utf-8"?>
<formControlPr xmlns="http://schemas.microsoft.com/office/spreadsheetml/2009/9/main" objectType="CheckBox" fmlaLink="G11" lockText="1" noThreeD="1"/>
</file>

<file path=xl/ctrlProps/ctrlProp141.xml><?xml version="1.0" encoding="utf-8"?>
<formControlPr xmlns="http://schemas.microsoft.com/office/spreadsheetml/2009/9/main" objectType="CheckBox" fmlaLink="G12" lockText="1" noThreeD="1"/>
</file>

<file path=xl/ctrlProps/ctrlProp142.xml><?xml version="1.0" encoding="utf-8"?>
<formControlPr xmlns="http://schemas.microsoft.com/office/spreadsheetml/2009/9/main" objectType="CheckBox" fmlaLink="G14" lockText="1" noThreeD="1"/>
</file>

<file path=xl/ctrlProps/ctrlProp143.xml><?xml version="1.0" encoding="utf-8"?>
<formControlPr xmlns="http://schemas.microsoft.com/office/spreadsheetml/2009/9/main" objectType="CheckBox" fmlaLink="G42" lockText="1" noThreeD="1"/>
</file>

<file path=xl/ctrlProps/ctrlProp144.xml><?xml version="1.0" encoding="utf-8"?>
<formControlPr xmlns="http://schemas.microsoft.com/office/spreadsheetml/2009/9/main" objectType="CheckBox" fmlaLink="G43" lockText="1" noThreeD="1"/>
</file>

<file path=xl/ctrlProps/ctrlProp145.xml><?xml version="1.0" encoding="utf-8"?>
<formControlPr xmlns="http://schemas.microsoft.com/office/spreadsheetml/2009/9/main" objectType="CheckBox" fmlaLink="G44" lockText="1" noThreeD="1"/>
</file>

<file path=xl/ctrlProps/ctrlProp146.xml><?xml version="1.0" encoding="utf-8"?>
<formControlPr xmlns="http://schemas.microsoft.com/office/spreadsheetml/2009/9/main" objectType="CheckBox" fmlaLink="K3" lockText="1" noThreeD="1"/>
</file>

<file path=xl/ctrlProps/ctrlProp147.xml><?xml version="1.0" encoding="utf-8"?>
<formControlPr xmlns="http://schemas.microsoft.com/office/spreadsheetml/2009/9/main" objectType="CheckBox" fmlaLink="K9" lockText="1" noThreeD="1"/>
</file>

<file path=xl/ctrlProps/ctrlProp148.xml><?xml version="1.0" encoding="utf-8"?>
<formControlPr xmlns="http://schemas.microsoft.com/office/spreadsheetml/2009/9/main" objectType="CheckBox" fmlaLink="K4" lockText="1" noThreeD="1"/>
</file>

<file path=xl/ctrlProps/ctrlProp149.xml><?xml version="1.0" encoding="utf-8"?>
<formControlPr xmlns="http://schemas.microsoft.com/office/spreadsheetml/2009/9/main" objectType="CheckBox" fmlaLink="K5" lockText="1" noThreeD="1"/>
</file>

<file path=xl/ctrlProps/ctrlProp15.xml><?xml version="1.0" encoding="utf-8"?>
<formControlPr xmlns="http://schemas.microsoft.com/office/spreadsheetml/2009/9/main" objectType="CheckBox" fmlaLink="I14" lockText="1" noThreeD="1"/>
</file>

<file path=xl/ctrlProps/ctrlProp150.xml><?xml version="1.0" encoding="utf-8"?>
<formControlPr xmlns="http://schemas.microsoft.com/office/spreadsheetml/2009/9/main" objectType="CheckBox" fmlaLink="K6" lockText="1" noThreeD="1"/>
</file>

<file path=xl/ctrlProps/ctrlProp151.xml><?xml version="1.0" encoding="utf-8"?>
<formControlPr xmlns="http://schemas.microsoft.com/office/spreadsheetml/2009/9/main" objectType="CheckBox" fmlaLink="K7" lockText="1" noThreeD="1"/>
</file>

<file path=xl/ctrlProps/ctrlProp152.xml><?xml version="1.0" encoding="utf-8"?>
<formControlPr xmlns="http://schemas.microsoft.com/office/spreadsheetml/2009/9/main" objectType="CheckBox" fmlaLink="K8" lockText="1" noThreeD="1"/>
</file>

<file path=xl/ctrlProps/ctrlProp153.xml><?xml version="1.0" encoding="utf-8"?>
<formControlPr xmlns="http://schemas.microsoft.com/office/spreadsheetml/2009/9/main" objectType="CheckBox" fmlaLink="K10" lockText="1" noThreeD="1"/>
</file>

<file path=xl/ctrlProps/ctrlProp154.xml><?xml version="1.0" encoding="utf-8"?>
<formControlPr xmlns="http://schemas.microsoft.com/office/spreadsheetml/2009/9/main" objectType="CheckBox" fmlaLink="K11" lockText="1" noThreeD="1"/>
</file>

<file path=xl/ctrlProps/ctrlProp155.xml><?xml version="1.0" encoding="utf-8"?>
<formControlPr xmlns="http://schemas.microsoft.com/office/spreadsheetml/2009/9/main" objectType="CheckBox" fmlaLink="K12" lockText="1" noThreeD="1"/>
</file>

<file path=xl/ctrlProps/ctrlProp156.xml><?xml version="1.0" encoding="utf-8"?>
<formControlPr xmlns="http://schemas.microsoft.com/office/spreadsheetml/2009/9/main" objectType="CheckBox" fmlaLink="K14" lockText="1" noThreeD="1"/>
</file>

<file path=xl/ctrlProps/ctrlProp157.xml><?xml version="1.0" encoding="utf-8"?>
<formControlPr xmlns="http://schemas.microsoft.com/office/spreadsheetml/2009/9/main" objectType="CheckBox" fmlaLink="G72" lockText="1" noThreeD="1"/>
</file>

<file path=xl/ctrlProps/ctrlProp158.xml><?xml version="1.0" encoding="utf-8"?>
<formControlPr xmlns="http://schemas.microsoft.com/office/spreadsheetml/2009/9/main" objectType="CheckBox" fmlaLink="G73" lockText="1" noThreeD="1"/>
</file>

<file path=xl/ctrlProps/ctrlProp159.xml><?xml version="1.0" encoding="utf-8"?>
<formControlPr xmlns="http://schemas.microsoft.com/office/spreadsheetml/2009/9/main" objectType="CheckBox" fmlaLink="G16" lockText="1" noThreeD="1"/>
</file>

<file path=xl/ctrlProps/ctrlProp16.xml><?xml version="1.0" encoding="utf-8"?>
<formControlPr xmlns="http://schemas.microsoft.com/office/spreadsheetml/2009/9/main" objectType="CheckBox" fmlaLink="I15" lockText="1" noThreeD="1"/>
</file>

<file path=xl/ctrlProps/ctrlProp160.xml><?xml version="1.0" encoding="utf-8"?>
<formControlPr xmlns="http://schemas.microsoft.com/office/spreadsheetml/2009/9/main" objectType="CheckBox" fmlaLink="G15" lockText="1" noThreeD="1"/>
</file>

<file path=xl/ctrlProps/ctrlProp161.xml><?xml version="1.0" encoding="utf-8"?>
<formControlPr xmlns="http://schemas.microsoft.com/office/spreadsheetml/2009/9/main" objectType="CheckBox" fmlaLink="K15" lockText="1" noThreeD="1"/>
</file>

<file path=xl/ctrlProps/ctrlProp162.xml><?xml version="1.0" encoding="utf-8"?>
<formControlPr xmlns="http://schemas.microsoft.com/office/spreadsheetml/2009/9/main" objectType="CheckBox" fmlaLink="G29" lockText="1" noThreeD="1"/>
</file>

<file path=xl/ctrlProps/ctrlProp163.xml><?xml version="1.0" encoding="utf-8"?>
<formControlPr xmlns="http://schemas.microsoft.com/office/spreadsheetml/2009/9/main" objectType="CheckBox" fmlaLink="G13" lockText="1" noThreeD="1"/>
</file>

<file path=xl/ctrlProps/ctrlProp164.xml><?xml version="1.0" encoding="utf-8"?>
<formControlPr xmlns="http://schemas.microsoft.com/office/spreadsheetml/2009/9/main" objectType="CheckBox" fmlaLink="K13" lockText="1" noThreeD="1"/>
</file>

<file path=xl/ctrlProps/ctrlProp165.xml><?xml version="1.0" encoding="utf-8"?>
<formControlPr xmlns="http://schemas.microsoft.com/office/spreadsheetml/2009/9/main" objectType="CheckBox" fmlaLink="G28" lockText="1" noThreeD="1"/>
</file>

<file path=xl/ctrlProps/ctrlProp17.xml><?xml version="1.0" encoding="utf-8"?>
<formControlPr xmlns="http://schemas.microsoft.com/office/spreadsheetml/2009/9/main" objectType="CheckBox" fmlaLink="I16" lockText="1" noThreeD="1"/>
</file>

<file path=xl/ctrlProps/ctrlProp18.xml><?xml version="1.0" encoding="utf-8"?>
<formControlPr xmlns="http://schemas.microsoft.com/office/spreadsheetml/2009/9/main" objectType="CheckBox" fmlaLink="I17" lockText="1" noThreeD="1"/>
</file>

<file path=xl/ctrlProps/ctrlProp19.xml><?xml version="1.0" encoding="utf-8"?>
<formControlPr xmlns="http://schemas.microsoft.com/office/spreadsheetml/2009/9/main" objectType="CheckBox" fmlaLink="G19" lockText="1" noThreeD="1"/>
</file>

<file path=xl/ctrlProps/ctrlProp2.xml><?xml version="1.0" encoding="utf-8"?>
<formControlPr xmlns="http://schemas.microsoft.com/office/spreadsheetml/2009/9/main" objectType="CheckBox" fmlaLink="G10" lockText="1" noThreeD="1"/>
</file>

<file path=xl/ctrlProps/ctrlProp20.xml><?xml version="1.0" encoding="utf-8"?>
<formControlPr xmlns="http://schemas.microsoft.com/office/spreadsheetml/2009/9/main" objectType="CheckBox" fmlaLink="G20" lockText="1" noThreeD="1"/>
</file>

<file path=xl/ctrlProps/ctrlProp21.xml><?xml version="1.0" encoding="utf-8"?>
<formControlPr xmlns="http://schemas.microsoft.com/office/spreadsheetml/2009/9/main" objectType="CheckBox" fmlaLink="G21" lockText="1" noThreeD="1"/>
</file>

<file path=xl/ctrlProps/ctrlProp22.xml><?xml version="1.0" encoding="utf-8"?>
<formControlPr xmlns="http://schemas.microsoft.com/office/spreadsheetml/2009/9/main" objectType="CheckBox" checked="Checked" fmlaLink="#REF!" lockText="1" noThreeD="1"/>
</file>

<file path=xl/ctrlProps/ctrlProp23.xml><?xml version="1.0" encoding="utf-8"?>
<formControlPr xmlns="http://schemas.microsoft.com/office/spreadsheetml/2009/9/main" objectType="CheckBox" fmlaLink="G27" lockText="1" noThreeD="1"/>
</file>

<file path=xl/ctrlProps/ctrlProp24.xml><?xml version="1.0" encoding="utf-8"?>
<formControlPr xmlns="http://schemas.microsoft.com/office/spreadsheetml/2009/9/main" objectType="CheckBox" fmlaLink="G22" lockText="1" noThreeD="1"/>
</file>

<file path=xl/ctrlProps/ctrlProp25.xml><?xml version="1.0" encoding="utf-8"?>
<formControlPr xmlns="http://schemas.microsoft.com/office/spreadsheetml/2009/9/main" objectType="CheckBox" fmlaLink="G25" lockText="1" noThreeD="1"/>
</file>

<file path=xl/ctrlProps/ctrlProp26.xml><?xml version="1.0" encoding="utf-8"?>
<formControlPr xmlns="http://schemas.microsoft.com/office/spreadsheetml/2009/9/main" objectType="CheckBox" fmlaLink="G23" lockText="1" noThreeD="1"/>
</file>

<file path=xl/ctrlProps/ctrlProp27.xml><?xml version="1.0" encoding="utf-8"?>
<formControlPr xmlns="http://schemas.microsoft.com/office/spreadsheetml/2009/9/main" objectType="CheckBox" fmlaLink="G24" lockText="1" noThreeD="1"/>
</file>

<file path=xl/ctrlProps/ctrlProp28.xml><?xml version="1.0" encoding="utf-8"?>
<formControlPr xmlns="http://schemas.microsoft.com/office/spreadsheetml/2009/9/main" objectType="CheckBox" checked="Checked" fmlaLink="G3" lockText="1" noThreeD="1"/>
</file>

<file path=xl/ctrlProps/ctrlProp29.xml><?xml version="1.0" encoding="utf-8"?>
<formControlPr xmlns="http://schemas.microsoft.com/office/spreadsheetml/2009/9/main" objectType="CheckBox" fmlaLink="G6" lockText="1" noThreeD="1"/>
</file>

<file path=xl/ctrlProps/ctrlProp3.xml><?xml version="1.0" encoding="utf-8"?>
<formControlPr xmlns="http://schemas.microsoft.com/office/spreadsheetml/2009/9/main" objectType="CheckBox" fmlaLink="G6" lockText="1" noThreeD="1"/>
</file>

<file path=xl/ctrlProps/ctrlProp30.xml><?xml version="1.0" encoding="utf-8"?>
<formControlPr xmlns="http://schemas.microsoft.com/office/spreadsheetml/2009/9/main" objectType="CheckBox" fmlaLink="G7" lockText="1" noThreeD="1"/>
</file>

<file path=xl/ctrlProps/ctrlProp31.xml><?xml version="1.0" encoding="utf-8"?>
<formControlPr xmlns="http://schemas.microsoft.com/office/spreadsheetml/2009/9/main" objectType="CheckBox" fmlaLink="G8" lockText="1" noThreeD="1"/>
</file>

<file path=xl/ctrlProps/ctrlProp32.xml><?xml version="1.0" encoding="utf-8"?>
<formControlPr xmlns="http://schemas.microsoft.com/office/spreadsheetml/2009/9/main" objectType="CheckBox" fmlaLink="G9" lockText="1" noThreeD="1"/>
</file>

<file path=xl/ctrlProps/ctrlProp33.xml><?xml version="1.0" encoding="utf-8"?>
<formControlPr xmlns="http://schemas.microsoft.com/office/spreadsheetml/2009/9/main" objectType="CheckBox" fmlaLink="G10" lockText="1" noThreeD="1"/>
</file>

<file path=xl/ctrlProps/ctrlProp34.xml><?xml version="1.0" encoding="utf-8"?>
<formControlPr xmlns="http://schemas.microsoft.com/office/spreadsheetml/2009/9/main" objectType="CheckBox" fmlaLink="G11" lockText="1" noThreeD="1"/>
</file>

<file path=xl/ctrlProps/ctrlProp35.xml><?xml version="1.0" encoding="utf-8"?>
<formControlPr xmlns="http://schemas.microsoft.com/office/spreadsheetml/2009/9/main" objectType="CheckBox" checked="Checked" fmlaLink="G14" lockText="1" noThreeD="1"/>
</file>

<file path=xl/ctrlProps/ctrlProp36.xml><?xml version="1.0" encoding="utf-8"?>
<formControlPr xmlns="http://schemas.microsoft.com/office/spreadsheetml/2009/9/main" objectType="CheckBox" fmlaLink="G22" lockText="1" noThreeD="1"/>
</file>

<file path=xl/ctrlProps/ctrlProp37.xml><?xml version="1.0" encoding="utf-8"?>
<formControlPr xmlns="http://schemas.microsoft.com/office/spreadsheetml/2009/9/main" objectType="CheckBox" fmlaLink="G23" lockText="1" noThreeD="1"/>
</file>

<file path=xl/ctrlProps/ctrlProp38.xml><?xml version="1.0" encoding="utf-8"?>
<formControlPr xmlns="http://schemas.microsoft.com/office/spreadsheetml/2009/9/main" objectType="CheckBox" fmlaLink="G24" lockText="1" noThreeD="1"/>
</file>

<file path=xl/ctrlProps/ctrlProp39.xml><?xml version="1.0" encoding="utf-8"?>
<formControlPr xmlns="http://schemas.microsoft.com/office/spreadsheetml/2009/9/main" objectType="CheckBox" fmlaLink="G25" lockText="1" noThreeD="1"/>
</file>

<file path=xl/ctrlProps/ctrlProp4.xml><?xml version="1.0" encoding="utf-8"?>
<formControlPr xmlns="http://schemas.microsoft.com/office/spreadsheetml/2009/9/main" objectType="CheckBox" fmlaLink="I3" lockText="1" noThreeD="1"/>
</file>

<file path=xl/ctrlProps/ctrlProp40.xml><?xml version="1.0" encoding="utf-8"?>
<formControlPr xmlns="http://schemas.microsoft.com/office/spreadsheetml/2009/9/main" objectType="CheckBox" fmlaLink="K6" lockText="1" noThreeD="1"/>
</file>

<file path=xl/ctrlProps/ctrlProp41.xml><?xml version="1.0" encoding="utf-8"?>
<formControlPr xmlns="http://schemas.microsoft.com/office/spreadsheetml/2009/9/main" objectType="CheckBox" fmlaLink="K7" lockText="1" noThreeD="1"/>
</file>

<file path=xl/ctrlProps/ctrlProp42.xml><?xml version="1.0" encoding="utf-8"?>
<formControlPr xmlns="http://schemas.microsoft.com/office/spreadsheetml/2009/9/main" objectType="CheckBox" fmlaLink="K8" lockText="1" noThreeD="1"/>
</file>

<file path=xl/ctrlProps/ctrlProp43.xml><?xml version="1.0" encoding="utf-8"?>
<formControlPr xmlns="http://schemas.microsoft.com/office/spreadsheetml/2009/9/main" objectType="CheckBox" fmlaLink="K9" lockText="1" noThreeD="1"/>
</file>

<file path=xl/ctrlProps/ctrlProp44.xml><?xml version="1.0" encoding="utf-8"?>
<formControlPr xmlns="http://schemas.microsoft.com/office/spreadsheetml/2009/9/main" objectType="CheckBox" fmlaLink="K14" lockText="1" noThreeD="1"/>
</file>

<file path=xl/ctrlProps/ctrlProp45.xml><?xml version="1.0" encoding="utf-8"?>
<formControlPr xmlns="http://schemas.microsoft.com/office/spreadsheetml/2009/9/main" objectType="CheckBox" fmlaLink="K15" lockText="1" noThreeD="1"/>
</file>

<file path=xl/ctrlProps/ctrlProp46.xml><?xml version="1.0" encoding="utf-8"?>
<formControlPr xmlns="http://schemas.microsoft.com/office/spreadsheetml/2009/9/main" objectType="CheckBox" fmlaLink="K16" lockText="1" noThreeD="1"/>
</file>

<file path=xl/ctrlProps/ctrlProp47.xml><?xml version="1.0" encoding="utf-8"?>
<formControlPr xmlns="http://schemas.microsoft.com/office/spreadsheetml/2009/9/main" objectType="CheckBox" fmlaLink="K17" lockText="1" noThreeD="1"/>
</file>

<file path=xl/ctrlProps/ctrlProp48.xml><?xml version="1.0" encoding="utf-8"?>
<formControlPr xmlns="http://schemas.microsoft.com/office/spreadsheetml/2009/9/main" objectType="CheckBox" fmlaLink="K21" lockText="1" noThreeD="1"/>
</file>

<file path=xl/ctrlProps/ctrlProp49.xml><?xml version="1.0" encoding="utf-8"?>
<formControlPr xmlns="http://schemas.microsoft.com/office/spreadsheetml/2009/9/main" objectType="CheckBox" fmlaLink="K22" lockText="1" noThreeD="1"/>
</file>

<file path=xl/ctrlProps/ctrlProp5.xml><?xml version="1.0" encoding="utf-8"?>
<formControlPr xmlns="http://schemas.microsoft.com/office/spreadsheetml/2009/9/main" objectType="CheckBox" fmlaLink="I4" lockText="1" noThreeD="1"/>
</file>

<file path=xl/ctrlProps/ctrlProp50.xml><?xml version="1.0" encoding="utf-8"?>
<formControlPr xmlns="http://schemas.microsoft.com/office/spreadsheetml/2009/9/main" objectType="CheckBox" fmlaLink="K23" lockText="1" noThreeD="1"/>
</file>

<file path=xl/ctrlProps/ctrlProp51.xml><?xml version="1.0" encoding="utf-8"?>
<formControlPr xmlns="http://schemas.microsoft.com/office/spreadsheetml/2009/9/main" objectType="CheckBox" fmlaLink="K24" lockText="1" noThreeD="1"/>
</file>

<file path=xl/ctrlProps/ctrlProp52.xml><?xml version="1.0" encoding="utf-8"?>
<formControlPr xmlns="http://schemas.microsoft.com/office/spreadsheetml/2009/9/main" objectType="CheckBox" fmlaLink="#REF!" lockText="1" noThreeD="1"/>
</file>

<file path=xl/ctrlProps/ctrlProp53.xml><?xml version="1.0" encoding="utf-8"?>
<formControlPr xmlns="http://schemas.microsoft.com/office/spreadsheetml/2009/9/main" objectType="CheckBox" checked="Checked" fmlaLink="G4" lockText="1" noThreeD="1"/>
</file>

<file path=xl/ctrlProps/ctrlProp54.xml><?xml version="1.0" encoding="utf-8"?>
<formControlPr xmlns="http://schemas.microsoft.com/office/spreadsheetml/2009/9/main" objectType="CheckBox" fmlaLink="G5" lockText="1" noThreeD="1"/>
</file>

<file path=xl/ctrlProps/ctrlProp55.xml><?xml version="1.0" encoding="utf-8"?>
<formControlPr xmlns="http://schemas.microsoft.com/office/spreadsheetml/2009/9/main" objectType="CheckBox" fmlaLink="G21" lockText="1" noThreeD="1"/>
</file>

<file path=xl/ctrlProps/ctrlProp56.xml><?xml version="1.0" encoding="utf-8"?>
<formControlPr xmlns="http://schemas.microsoft.com/office/spreadsheetml/2009/9/main" objectType="CheckBox" fmlaLink="H7" lockText="1" noThreeD="1"/>
</file>

<file path=xl/ctrlProps/ctrlProp57.xml><?xml version="1.0" encoding="utf-8"?>
<formControlPr xmlns="http://schemas.microsoft.com/office/spreadsheetml/2009/9/main" objectType="CheckBox" fmlaLink="H8" lockText="1" noThreeD="1"/>
</file>

<file path=xl/ctrlProps/ctrlProp58.xml><?xml version="1.0" encoding="utf-8"?>
<formControlPr xmlns="http://schemas.microsoft.com/office/spreadsheetml/2009/9/main" objectType="CheckBox" fmlaLink="H9" lockText="1" noThreeD="1"/>
</file>

<file path=xl/ctrlProps/ctrlProp59.xml><?xml version="1.0" encoding="utf-8"?>
<formControlPr xmlns="http://schemas.microsoft.com/office/spreadsheetml/2009/9/main" objectType="CheckBox" fmlaLink="H3" lockText="1" noThreeD="1"/>
</file>

<file path=xl/ctrlProps/ctrlProp6.xml><?xml version="1.0" encoding="utf-8"?>
<formControlPr xmlns="http://schemas.microsoft.com/office/spreadsheetml/2009/9/main" objectType="CheckBox" fmlaLink="I5" lockText="1" noThreeD="1"/>
</file>

<file path=xl/ctrlProps/ctrlProp60.xml><?xml version="1.0" encoding="utf-8"?>
<formControlPr xmlns="http://schemas.microsoft.com/office/spreadsheetml/2009/9/main" objectType="CheckBox" fmlaLink="H4" lockText="1" noThreeD="1"/>
</file>

<file path=xl/ctrlProps/ctrlProp61.xml><?xml version="1.0" encoding="utf-8"?>
<formControlPr xmlns="http://schemas.microsoft.com/office/spreadsheetml/2009/9/main" objectType="CheckBox" fmlaLink="H12" lockText="1" noThreeD="1"/>
</file>

<file path=xl/ctrlProps/ctrlProp62.xml><?xml version="1.0" encoding="utf-8"?>
<formControlPr xmlns="http://schemas.microsoft.com/office/spreadsheetml/2009/9/main" objectType="CheckBox" fmlaLink="H13" lockText="1" noThreeD="1"/>
</file>

<file path=xl/ctrlProps/ctrlProp63.xml><?xml version="1.0" encoding="utf-8"?>
<formControlPr xmlns="http://schemas.microsoft.com/office/spreadsheetml/2009/9/main" objectType="CheckBox" fmlaLink="H14" lockText="1" noThreeD="1"/>
</file>

<file path=xl/ctrlProps/ctrlProp64.xml><?xml version="1.0" encoding="utf-8"?>
<formControlPr xmlns="http://schemas.microsoft.com/office/spreadsheetml/2009/9/main" objectType="CheckBox" fmlaLink="H16" lockText="1" noThreeD="1"/>
</file>

<file path=xl/ctrlProps/ctrlProp65.xml><?xml version="1.0" encoding="utf-8"?>
<formControlPr xmlns="http://schemas.microsoft.com/office/spreadsheetml/2009/9/main" objectType="CheckBox" fmlaLink="H15" lockText="1" noThreeD="1"/>
</file>

<file path=xl/ctrlProps/ctrlProp66.xml><?xml version="1.0" encoding="utf-8"?>
<formControlPr xmlns="http://schemas.microsoft.com/office/spreadsheetml/2009/9/main" objectType="CheckBox" fmlaLink="H23" lockText="1" noThreeD="1"/>
</file>

<file path=xl/ctrlProps/ctrlProp67.xml><?xml version="1.0" encoding="utf-8"?>
<formControlPr xmlns="http://schemas.microsoft.com/office/spreadsheetml/2009/9/main" objectType="CheckBox" fmlaLink="O12" lockText="1" noThreeD="1"/>
</file>

<file path=xl/ctrlProps/ctrlProp68.xml><?xml version="1.0" encoding="utf-8"?>
<formControlPr xmlns="http://schemas.microsoft.com/office/spreadsheetml/2009/9/main" objectType="CheckBox" fmlaLink="O13" lockText="1" noThreeD="1"/>
</file>

<file path=xl/ctrlProps/ctrlProp69.xml><?xml version="1.0" encoding="utf-8"?>
<formControlPr xmlns="http://schemas.microsoft.com/office/spreadsheetml/2009/9/main" objectType="CheckBox" fmlaLink="O14" lockText="1" noThreeD="1"/>
</file>

<file path=xl/ctrlProps/ctrlProp7.xml><?xml version="1.0" encoding="utf-8"?>
<formControlPr xmlns="http://schemas.microsoft.com/office/spreadsheetml/2009/9/main" objectType="CheckBox" fmlaLink="I6" lockText="1" noThreeD="1"/>
</file>

<file path=xl/ctrlProps/ctrlProp70.xml><?xml version="1.0" encoding="utf-8"?>
<formControlPr xmlns="http://schemas.microsoft.com/office/spreadsheetml/2009/9/main" objectType="CheckBox" fmlaLink="O15" lockText="1" noThreeD="1"/>
</file>

<file path=xl/ctrlProps/ctrlProp71.xml><?xml version="1.0" encoding="utf-8"?>
<formControlPr xmlns="http://schemas.microsoft.com/office/spreadsheetml/2009/9/main" objectType="CheckBox" fmlaLink="O16" lockText="1" noThreeD="1"/>
</file>

<file path=xl/ctrlProps/ctrlProp72.xml><?xml version="1.0" encoding="utf-8"?>
<formControlPr xmlns="http://schemas.microsoft.com/office/spreadsheetml/2009/9/main" objectType="CheckBox" fmlaLink="H18" lockText="1" noThreeD="1"/>
</file>

<file path=xl/ctrlProps/ctrlProp73.xml><?xml version="1.0" encoding="utf-8"?>
<formControlPr xmlns="http://schemas.microsoft.com/office/spreadsheetml/2009/9/main" objectType="CheckBox" fmlaLink="O18" lockText="1" noThreeD="1"/>
</file>

<file path=xl/ctrlProps/ctrlProp74.xml><?xml version="1.0" encoding="utf-8"?>
<formControlPr xmlns="http://schemas.microsoft.com/office/spreadsheetml/2009/9/main" objectType="CheckBox" fmlaLink="H19" lockText="1" noThreeD="1"/>
</file>

<file path=xl/ctrlProps/ctrlProp75.xml><?xml version="1.0" encoding="utf-8"?>
<formControlPr xmlns="http://schemas.microsoft.com/office/spreadsheetml/2009/9/main" objectType="CheckBox" fmlaLink="H20" lockText="1" noThreeD="1"/>
</file>

<file path=xl/ctrlProps/ctrlProp76.xml><?xml version="1.0" encoding="utf-8"?>
<formControlPr xmlns="http://schemas.microsoft.com/office/spreadsheetml/2009/9/main" objectType="CheckBox" fmlaLink="H21" lockText="1" noThreeD="1"/>
</file>

<file path=xl/ctrlProps/ctrlProp77.xml><?xml version="1.0" encoding="utf-8"?>
<formControlPr xmlns="http://schemas.microsoft.com/office/spreadsheetml/2009/9/main" objectType="CheckBox" fmlaLink="O19" lockText="1" noThreeD="1"/>
</file>

<file path=xl/ctrlProps/ctrlProp78.xml><?xml version="1.0" encoding="utf-8"?>
<formControlPr xmlns="http://schemas.microsoft.com/office/spreadsheetml/2009/9/main" objectType="CheckBox" fmlaLink="O20" lockText="1" noThreeD="1"/>
</file>

<file path=xl/ctrlProps/ctrlProp79.xml><?xml version="1.0" encoding="utf-8"?>
<formControlPr xmlns="http://schemas.microsoft.com/office/spreadsheetml/2009/9/main" objectType="CheckBox" fmlaLink="O21" lockText="1" noThreeD="1"/>
</file>

<file path=xl/ctrlProps/ctrlProp8.xml><?xml version="1.0" encoding="utf-8"?>
<formControlPr xmlns="http://schemas.microsoft.com/office/spreadsheetml/2009/9/main" objectType="CheckBox" fmlaLink="G14" lockText="1" noThreeD="1"/>
</file>

<file path=xl/ctrlProps/ctrlProp80.xml><?xml version="1.0" encoding="utf-8"?>
<formControlPr xmlns="http://schemas.microsoft.com/office/spreadsheetml/2009/9/main" objectType="CheckBox" checked="Checked" fmlaLink="$K$3" lockText="1" noThreeD="1"/>
</file>

<file path=xl/ctrlProps/ctrlProp81.xml><?xml version="1.0" encoding="utf-8"?>
<formControlPr xmlns="http://schemas.microsoft.com/office/spreadsheetml/2009/9/main" objectType="CheckBox" fmlaLink="G18" lockText="1" noThreeD="1"/>
</file>

<file path=xl/ctrlProps/ctrlProp82.xml><?xml version="1.0" encoding="utf-8"?>
<formControlPr xmlns="http://schemas.microsoft.com/office/spreadsheetml/2009/9/main" objectType="CheckBox" fmlaLink="G19" lockText="1" noThreeD="1"/>
</file>

<file path=xl/ctrlProps/ctrlProp83.xml><?xml version="1.0" encoding="utf-8"?>
<formControlPr xmlns="http://schemas.microsoft.com/office/spreadsheetml/2009/9/main" objectType="CheckBox" fmlaLink="G20" lockText="1" noThreeD="1"/>
</file>

<file path=xl/ctrlProps/ctrlProp84.xml><?xml version="1.0" encoding="utf-8"?>
<formControlPr xmlns="http://schemas.microsoft.com/office/spreadsheetml/2009/9/main" objectType="CheckBox" fmlaLink="G21" lockText="1" noThreeD="1"/>
</file>

<file path=xl/ctrlProps/ctrlProp85.xml><?xml version="1.0" encoding="utf-8"?>
<formControlPr xmlns="http://schemas.microsoft.com/office/spreadsheetml/2009/9/main" objectType="CheckBox" fmlaLink="G22" lockText="1" noThreeD="1"/>
</file>

<file path=xl/ctrlProps/ctrlProp86.xml><?xml version="1.0" encoding="utf-8"?>
<formControlPr xmlns="http://schemas.microsoft.com/office/spreadsheetml/2009/9/main" objectType="CheckBox" fmlaLink="G23" lockText="1" noThreeD="1"/>
</file>

<file path=xl/ctrlProps/ctrlProp87.xml><?xml version="1.0" encoding="utf-8"?>
<formControlPr xmlns="http://schemas.microsoft.com/office/spreadsheetml/2009/9/main" objectType="CheckBox" fmlaLink="G24" lockText="1" noThreeD="1"/>
</file>

<file path=xl/ctrlProps/ctrlProp88.xml><?xml version="1.0" encoding="utf-8"?>
<formControlPr xmlns="http://schemas.microsoft.com/office/spreadsheetml/2009/9/main" objectType="CheckBox" fmlaLink="G25" lockText="1" noThreeD="1"/>
</file>

<file path=xl/ctrlProps/ctrlProp89.xml><?xml version="1.0" encoding="utf-8"?>
<formControlPr xmlns="http://schemas.microsoft.com/office/spreadsheetml/2009/9/main" objectType="CheckBox" fmlaLink="G26" lockText="1" noThreeD="1"/>
</file>

<file path=xl/ctrlProps/ctrlProp9.xml><?xml version="1.0" encoding="utf-8"?>
<formControlPr xmlns="http://schemas.microsoft.com/office/spreadsheetml/2009/9/main" objectType="CheckBox" fmlaLink="I7" lockText="1" noThreeD="1"/>
</file>

<file path=xl/ctrlProps/ctrlProp90.xml><?xml version="1.0" encoding="utf-8"?>
<formControlPr xmlns="http://schemas.microsoft.com/office/spreadsheetml/2009/9/main" objectType="CheckBox" fmlaLink="G27" lockText="1" noThreeD="1"/>
</file>

<file path=xl/ctrlProps/ctrlProp91.xml><?xml version="1.0" encoding="utf-8"?>
<formControlPr xmlns="http://schemas.microsoft.com/office/spreadsheetml/2009/9/main" objectType="CheckBox" fmlaLink="G46" lockText="1" noThreeD="1"/>
</file>

<file path=xl/ctrlProps/ctrlProp92.xml><?xml version="1.0" encoding="utf-8"?>
<formControlPr xmlns="http://schemas.microsoft.com/office/spreadsheetml/2009/9/main" objectType="CheckBox" fmlaLink="G51" lockText="1" noThreeD="1"/>
</file>

<file path=xl/ctrlProps/ctrlProp93.xml><?xml version="1.0" encoding="utf-8"?>
<formControlPr xmlns="http://schemas.microsoft.com/office/spreadsheetml/2009/9/main" objectType="CheckBox" fmlaLink="G52" lockText="1" noThreeD="1"/>
</file>

<file path=xl/ctrlProps/ctrlProp94.xml><?xml version="1.0" encoding="utf-8"?>
<formControlPr xmlns="http://schemas.microsoft.com/office/spreadsheetml/2009/9/main" objectType="CheckBox" fmlaLink="G55" lockText="1" noThreeD="1"/>
</file>

<file path=xl/ctrlProps/ctrlProp95.xml><?xml version="1.0" encoding="utf-8"?>
<formControlPr xmlns="http://schemas.microsoft.com/office/spreadsheetml/2009/9/main" objectType="CheckBox" fmlaLink="G56" lockText="1" noThreeD="1"/>
</file>

<file path=xl/ctrlProps/ctrlProp96.xml><?xml version="1.0" encoding="utf-8"?>
<formControlPr xmlns="http://schemas.microsoft.com/office/spreadsheetml/2009/9/main" objectType="CheckBox" fmlaLink="G57" lockText="1" noThreeD="1"/>
</file>

<file path=xl/ctrlProps/ctrlProp97.xml><?xml version="1.0" encoding="utf-8"?>
<formControlPr xmlns="http://schemas.microsoft.com/office/spreadsheetml/2009/9/main" objectType="CheckBox" fmlaLink="G58" lockText="1" noThreeD="1"/>
</file>

<file path=xl/ctrlProps/ctrlProp98.xml><?xml version="1.0" encoding="utf-8"?>
<formControlPr xmlns="http://schemas.microsoft.com/office/spreadsheetml/2009/9/main" objectType="CheckBox" fmlaLink="G59" lockText="1" noThreeD="1"/>
</file>

<file path=xl/ctrlProps/ctrlProp99.xml><?xml version="1.0" encoding="utf-8"?>
<formControlPr xmlns="http://schemas.microsoft.com/office/spreadsheetml/2009/9/main" objectType="CheckBox" fmlaLink="G60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5</xdr:row>
      <xdr:rowOff>9525</xdr:rowOff>
    </xdr:from>
    <xdr:to>
      <xdr:col>12</xdr:col>
      <xdr:colOff>695325</xdr:colOff>
      <xdr:row>11</xdr:row>
      <xdr:rowOff>9525</xdr:rowOff>
    </xdr:to>
    <xdr:pic>
      <xdr:nvPicPr>
        <xdr:cNvPr id="18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771525"/>
          <a:ext cx="7391400" cy="1333500"/>
        </a:xfrm>
        <a:prstGeom prst="rect">
          <a:avLst/>
        </a:prstGeom>
        <a:noFill/>
        <a:ln>
          <a:solidFill>
            <a:schemeClr val="tx1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600075</xdr:colOff>
          <xdr:row>2</xdr:row>
          <xdr:rowOff>19050</xdr:rowOff>
        </xdr:from>
        <xdr:to>
          <xdr:col>7</xdr:col>
          <xdr:colOff>123825</xdr:colOff>
          <xdr:row>3</xdr:row>
          <xdr:rowOff>47625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600075</xdr:colOff>
          <xdr:row>9</xdr:row>
          <xdr:rowOff>0</xdr:rowOff>
        </xdr:from>
        <xdr:to>
          <xdr:col>7</xdr:col>
          <xdr:colOff>123825</xdr:colOff>
          <xdr:row>10</xdr:row>
          <xdr:rowOff>28575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600075</xdr:colOff>
          <xdr:row>5</xdr:row>
          <xdr:rowOff>9525</xdr:rowOff>
        </xdr:from>
        <xdr:to>
          <xdr:col>7</xdr:col>
          <xdr:colOff>123825</xdr:colOff>
          <xdr:row>6</xdr:row>
          <xdr:rowOff>38100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561975</xdr:colOff>
          <xdr:row>2</xdr:row>
          <xdr:rowOff>0</xdr:rowOff>
        </xdr:from>
        <xdr:to>
          <xdr:col>9</xdr:col>
          <xdr:colOff>85725</xdr:colOff>
          <xdr:row>3</xdr:row>
          <xdr:rowOff>28575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561975</xdr:colOff>
          <xdr:row>3</xdr:row>
          <xdr:rowOff>19050</xdr:rowOff>
        </xdr:from>
        <xdr:to>
          <xdr:col>9</xdr:col>
          <xdr:colOff>85725</xdr:colOff>
          <xdr:row>4</xdr:row>
          <xdr:rowOff>47625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561975</xdr:colOff>
          <xdr:row>4</xdr:row>
          <xdr:rowOff>19050</xdr:rowOff>
        </xdr:from>
        <xdr:to>
          <xdr:col>9</xdr:col>
          <xdr:colOff>85725</xdr:colOff>
          <xdr:row>5</xdr:row>
          <xdr:rowOff>47625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561975</xdr:colOff>
          <xdr:row>4</xdr:row>
          <xdr:rowOff>180975</xdr:rowOff>
        </xdr:from>
        <xdr:to>
          <xdr:col>9</xdr:col>
          <xdr:colOff>85725</xdr:colOff>
          <xdr:row>6</xdr:row>
          <xdr:rowOff>19050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600075</xdr:colOff>
          <xdr:row>13</xdr:row>
          <xdr:rowOff>0</xdr:rowOff>
        </xdr:from>
        <xdr:to>
          <xdr:col>7</xdr:col>
          <xdr:colOff>123825</xdr:colOff>
          <xdr:row>14</xdr:row>
          <xdr:rowOff>28575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561975</xdr:colOff>
          <xdr:row>5</xdr:row>
          <xdr:rowOff>152400</xdr:rowOff>
        </xdr:from>
        <xdr:to>
          <xdr:col>9</xdr:col>
          <xdr:colOff>85725</xdr:colOff>
          <xdr:row>6</xdr:row>
          <xdr:rowOff>180975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561975</xdr:colOff>
          <xdr:row>6</xdr:row>
          <xdr:rowOff>171450</xdr:rowOff>
        </xdr:from>
        <xdr:to>
          <xdr:col>9</xdr:col>
          <xdr:colOff>85725</xdr:colOff>
          <xdr:row>8</xdr:row>
          <xdr:rowOff>9525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561975</xdr:colOff>
          <xdr:row>9</xdr:row>
          <xdr:rowOff>0</xdr:rowOff>
        </xdr:from>
        <xdr:to>
          <xdr:col>9</xdr:col>
          <xdr:colOff>85725</xdr:colOff>
          <xdr:row>10</xdr:row>
          <xdr:rowOff>28575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561975</xdr:colOff>
          <xdr:row>9</xdr:row>
          <xdr:rowOff>180975</xdr:rowOff>
        </xdr:from>
        <xdr:to>
          <xdr:col>9</xdr:col>
          <xdr:colOff>85725</xdr:colOff>
          <xdr:row>11</xdr:row>
          <xdr:rowOff>19050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561975</xdr:colOff>
          <xdr:row>10</xdr:row>
          <xdr:rowOff>180975</xdr:rowOff>
        </xdr:from>
        <xdr:to>
          <xdr:col>9</xdr:col>
          <xdr:colOff>85725</xdr:colOff>
          <xdr:row>12</xdr:row>
          <xdr:rowOff>19050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561975</xdr:colOff>
          <xdr:row>11</xdr:row>
          <xdr:rowOff>171450</xdr:rowOff>
        </xdr:from>
        <xdr:to>
          <xdr:col>9</xdr:col>
          <xdr:colOff>85725</xdr:colOff>
          <xdr:row>13</xdr:row>
          <xdr:rowOff>9525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561975</xdr:colOff>
          <xdr:row>13</xdr:row>
          <xdr:rowOff>0</xdr:rowOff>
        </xdr:from>
        <xdr:to>
          <xdr:col>9</xdr:col>
          <xdr:colOff>85725</xdr:colOff>
          <xdr:row>14</xdr:row>
          <xdr:rowOff>28575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561975</xdr:colOff>
          <xdr:row>14</xdr:row>
          <xdr:rowOff>0</xdr:rowOff>
        </xdr:from>
        <xdr:to>
          <xdr:col>9</xdr:col>
          <xdr:colOff>85725</xdr:colOff>
          <xdr:row>15</xdr:row>
          <xdr:rowOff>28575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561975</xdr:colOff>
          <xdr:row>14</xdr:row>
          <xdr:rowOff>180975</xdr:rowOff>
        </xdr:from>
        <xdr:to>
          <xdr:col>9</xdr:col>
          <xdr:colOff>85725</xdr:colOff>
          <xdr:row>16</xdr:row>
          <xdr:rowOff>19050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561975</xdr:colOff>
          <xdr:row>15</xdr:row>
          <xdr:rowOff>171450</xdr:rowOff>
        </xdr:from>
        <xdr:to>
          <xdr:col>9</xdr:col>
          <xdr:colOff>85725</xdr:colOff>
          <xdr:row>17</xdr:row>
          <xdr:rowOff>9525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571500</xdr:colOff>
          <xdr:row>18</xdr:row>
          <xdr:rowOff>0</xdr:rowOff>
        </xdr:from>
        <xdr:to>
          <xdr:col>7</xdr:col>
          <xdr:colOff>95250</xdr:colOff>
          <xdr:row>19</xdr:row>
          <xdr:rowOff>28575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571500</xdr:colOff>
          <xdr:row>18</xdr:row>
          <xdr:rowOff>180975</xdr:rowOff>
        </xdr:from>
        <xdr:to>
          <xdr:col>7</xdr:col>
          <xdr:colOff>95250</xdr:colOff>
          <xdr:row>20</xdr:row>
          <xdr:rowOff>19050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571500</xdr:colOff>
          <xdr:row>19</xdr:row>
          <xdr:rowOff>171450</xdr:rowOff>
        </xdr:from>
        <xdr:to>
          <xdr:col>7</xdr:col>
          <xdr:colOff>95250</xdr:colOff>
          <xdr:row>21</xdr:row>
          <xdr:rowOff>9525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561975</xdr:colOff>
          <xdr:row>22</xdr:row>
          <xdr:rowOff>0</xdr:rowOff>
        </xdr:from>
        <xdr:to>
          <xdr:col>7</xdr:col>
          <xdr:colOff>85725</xdr:colOff>
          <xdr:row>23</xdr:row>
          <xdr:rowOff>28575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561975</xdr:colOff>
          <xdr:row>25</xdr:row>
          <xdr:rowOff>171450</xdr:rowOff>
        </xdr:from>
        <xdr:to>
          <xdr:col>7</xdr:col>
          <xdr:colOff>85725</xdr:colOff>
          <xdr:row>27</xdr:row>
          <xdr:rowOff>9525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561975</xdr:colOff>
          <xdr:row>20</xdr:row>
          <xdr:rowOff>152400</xdr:rowOff>
        </xdr:from>
        <xdr:to>
          <xdr:col>7</xdr:col>
          <xdr:colOff>85725</xdr:colOff>
          <xdr:row>21</xdr:row>
          <xdr:rowOff>180975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581025</xdr:colOff>
          <xdr:row>23</xdr:row>
          <xdr:rowOff>180975</xdr:rowOff>
        </xdr:from>
        <xdr:to>
          <xdr:col>7</xdr:col>
          <xdr:colOff>104775</xdr:colOff>
          <xdr:row>25</xdr:row>
          <xdr:rowOff>66675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561975</xdr:colOff>
          <xdr:row>22</xdr:row>
          <xdr:rowOff>0</xdr:rowOff>
        </xdr:from>
        <xdr:to>
          <xdr:col>7</xdr:col>
          <xdr:colOff>85725</xdr:colOff>
          <xdr:row>23</xdr:row>
          <xdr:rowOff>28575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571500</xdr:colOff>
          <xdr:row>23</xdr:row>
          <xdr:rowOff>9525</xdr:rowOff>
        </xdr:from>
        <xdr:to>
          <xdr:col>7</xdr:col>
          <xdr:colOff>95250</xdr:colOff>
          <xdr:row>24</xdr:row>
          <xdr:rowOff>38100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561975</xdr:colOff>
          <xdr:row>1</xdr:row>
          <xdr:rowOff>171450</xdr:rowOff>
        </xdr:from>
        <xdr:to>
          <xdr:col>7</xdr:col>
          <xdr:colOff>85725</xdr:colOff>
          <xdr:row>3</xdr:row>
          <xdr:rowOff>9525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561975</xdr:colOff>
          <xdr:row>4</xdr:row>
          <xdr:rowOff>180975</xdr:rowOff>
        </xdr:from>
        <xdr:to>
          <xdr:col>7</xdr:col>
          <xdr:colOff>85725</xdr:colOff>
          <xdr:row>6</xdr:row>
          <xdr:rowOff>19050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561975</xdr:colOff>
          <xdr:row>5</xdr:row>
          <xdr:rowOff>161925</xdr:rowOff>
        </xdr:from>
        <xdr:to>
          <xdr:col>7</xdr:col>
          <xdr:colOff>85725</xdr:colOff>
          <xdr:row>7</xdr:row>
          <xdr:rowOff>0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561975</xdr:colOff>
          <xdr:row>6</xdr:row>
          <xdr:rowOff>161925</xdr:rowOff>
        </xdr:from>
        <xdr:to>
          <xdr:col>7</xdr:col>
          <xdr:colOff>85725</xdr:colOff>
          <xdr:row>8</xdr:row>
          <xdr:rowOff>0</xdr:rowOff>
        </xdr:to>
        <xdr:sp macro="" textlink="">
          <xdr:nvSpPr>
            <xdr:cNvPr id="5125" name="Check Box 5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561975</xdr:colOff>
          <xdr:row>7</xdr:row>
          <xdr:rowOff>161925</xdr:rowOff>
        </xdr:from>
        <xdr:to>
          <xdr:col>7</xdr:col>
          <xdr:colOff>85725</xdr:colOff>
          <xdr:row>9</xdr:row>
          <xdr:rowOff>0</xdr:rowOff>
        </xdr:to>
        <xdr:sp macro="" textlink="">
          <xdr:nvSpPr>
            <xdr:cNvPr id="5126" name="Check Box 6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561975</xdr:colOff>
          <xdr:row>8</xdr:row>
          <xdr:rowOff>152400</xdr:rowOff>
        </xdr:from>
        <xdr:to>
          <xdr:col>7</xdr:col>
          <xdr:colOff>85725</xdr:colOff>
          <xdr:row>9</xdr:row>
          <xdr:rowOff>180975</xdr:rowOff>
        </xdr:to>
        <xdr:sp macro="" textlink="">
          <xdr:nvSpPr>
            <xdr:cNvPr id="5127" name="Check Box 7" hidden="1">
              <a:extLst>
                <a:ext uri="{63B3BB69-23CF-44E3-9099-C40C66FF867C}">
                  <a14:compatExt spid="_x0000_s5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561975</xdr:colOff>
          <xdr:row>9</xdr:row>
          <xdr:rowOff>161925</xdr:rowOff>
        </xdr:from>
        <xdr:to>
          <xdr:col>7</xdr:col>
          <xdr:colOff>85725</xdr:colOff>
          <xdr:row>11</xdr:row>
          <xdr:rowOff>0</xdr:rowOff>
        </xdr:to>
        <xdr:sp macro="" textlink="">
          <xdr:nvSpPr>
            <xdr:cNvPr id="5128" name="Check Box 8" hidden="1">
              <a:extLst>
                <a:ext uri="{63B3BB69-23CF-44E3-9099-C40C66FF867C}">
                  <a14:compatExt spid="_x0000_s5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561975</xdr:colOff>
          <xdr:row>12</xdr:row>
          <xdr:rowOff>171450</xdr:rowOff>
        </xdr:from>
        <xdr:to>
          <xdr:col>7</xdr:col>
          <xdr:colOff>85725</xdr:colOff>
          <xdr:row>14</xdr:row>
          <xdr:rowOff>9525</xdr:rowOff>
        </xdr:to>
        <xdr:sp macro="" textlink="">
          <xdr:nvSpPr>
            <xdr:cNvPr id="5129" name="Check Box 9" hidden="1">
              <a:extLst>
                <a:ext uri="{63B3BB69-23CF-44E3-9099-C40C66FF867C}">
                  <a14:compatExt spid="_x0000_s5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561975</xdr:colOff>
          <xdr:row>20</xdr:row>
          <xdr:rowOff>161925</xdr:rowOff>
        </xdr:from>
        <xdr:to>
          <xdr:col>7</xdr:col>
          <xdr:colOff>85725</xdr:colOff>
          <xdr:row>22</xdr:row>
          <xdr:rowOff>0</xdr:rowOff>
        </xdr:to>
        <xdr:sp macro="" textlink="">
          <xdr:nvSpPr>
            <xdr:cNvPr id="5130" name="Check Box 10" hidden="1">
              <a:extLst>
                <a:ext uri="{63B3BB69-23CF-44E3-9099-C40C66FF867C}">
                  <a14:compatExt spid="_x0000_s5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561975</xdr:colOff>
          <xdr:row>21</xdr:row>
          <xdr:rowOff>161925</xdr:rowOff>
        </xdr:from>
        <xdr:to>
          <xdr:col>7</xdr:col>
          <xdr:colOff>85725</xdr:colOff>
          <xdr:row>23</xdr:row>
          <xdr:rowOff>0</xdr:rowOff>
        </xdr:to>
        <xdr:sp macro="" textlink="">
          <xdr:nvSpPr>
            <xdr:cNvPr id="5131" name="Check Box 11" hidden="1">
              <a:extLst>
                <a:ext uri="{63B3BB69-23CF-44E3-9099-C40C66FF867C}">
                  <a14:compatExt spid="_x0000_s5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561975</xdr:colOff>
          <xdr:row>22</xdr:row>
          <xdr:rowOff>180975</xdr:rowOff>
        </xdr:from>
        <xdr:to>
          <xdr:col>7</xdr:col>
          <xdr:colOff>85725</xdr:colOff>
          <xdr:row>24</xdr:row>
          <xdr:rowOff>19050</xdr:rowOff>
        </xdr:to>
        <xdr:sp macro="" textlink="">
          <xdr:nvSpPr>
            <xdr:cNvPr id="5132" name="Check Box 12" hidden="1">
              <a:extLst>
                <a:ext uri="{63B3BB69-23CF-44E3-9099-C40C66FF867C}">
                  <a14:compatExt spid="_x0000_s5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561975</xdr:colOff>
          <xdr:row>23</xdr:row>
          <xdr:rowOff>171450</xdr:rowOff>
        </xdr:from>
        <xdr:to>
          <xdr:col>7</xdr:col>
          <xdr:colOff>85725</xdr:colOff>
          <xdr:row>25</xdr:row>
          <xdr:rowOff>9525</xdr:rowOff>
        </xdr:to>
        <xdr:sp macro="" textlink="">
          <xdr:nvSpPr>
            <xdr:cNvPr id="5133" name="Check Box 13" hidden="1">
              <a:extLst>
                <a:ext uri="{63B3BB69-23CF-44E3-9099-C40C66FF867C}">
                  <a14:compatExt spid="_x0000_s5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828675</xdr:colOff>
          <xdr:row>4</xdr:row>
          <xdr:rowOff>171450</xdr:rowOff>
        </xdr:from>
        <xdr:to>
          <xdr:col>11</xdr:col>
          <xdr:colOff>85725</xdr:colOff>
          <xdr:row>6</xdr:row>
          <xdr:rowOff>9525</xdr:rowOff>
        </xdr:to>
        <xdr:sp macro="" textlink="">
          <xdr:nvSpPr>
            <xdr:cNvPr id="5134" name="Check Box 14" hidden="1">
              <a:extLst>
                <a:ext uri="{63B3BB69-23CF-44E3-9099-C40C66FF867C}">
                  <a14:compatExt spid="_x0000_s5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828675</xdr:colOff>
          <xdr:row>5</xdr:row>
          <xdr:rowOff>161925</xdr:rowOff>
        </xdr:from>
        <xdr:to>
          <xdr:col>11</xdr:col>
          <xdr:colOff>85725</xdr:colOff>
          <xdr:row>7</xdr:row>
          <xdr:rowOff>0</xdr:rowOff>
        </xdr:to>
        <xdr:sp macro="" textlink="">
          <xdr:nvSpPr>
            <xdr:cNvPr id="5135" name="Check Box 15" hidden="1">
              <a:extLst>
                <a:ext uri="{63B3BB69-23CF-44E3-9099-C40C66FF867C}">
                  <a14:compatExt spid="_x0000_s5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828675</xdr:colOff>
          <xdr:row>6</xdr:row>
          <xdr:rowOff>161925</xdr:rowOff>
        </xdr:from>
        <xdr:to>
          <xdr:col>11</xdr:col>
          <xdr:colOff>85725</xdr:colOff>
          <xdr:row>8</xdr:row>
          <xdr:rowOff>0</xdr:rowOff>
        </xdr:to>
        <xdr:sp macro="" textlink="">
          <xdr:nvSpPr>
            <xdr:cNvPr id="5136" name="Check Box 16" hidden="1">
              <a:extLst>
                <a:ext uri="{63B3BB69-23CF-44E3-9099-C40C66FF867C}">
                  <a14:compatExt spid="_x0000_s5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828675</xdr:colOff>
          <xdr:row>7</xdr:row>
          <xdr:rowOff>180975</xdr:rowOff>
        </xdr:from>
        <xdr:to>
          <xdr:col>11</xdr:col>
          <xdr:colOff>85725</xdr:colOff>
          <xdr:row>9</xdr:row>
          <xdr:rowOff>19050</xdr:rowOff>
        </xdr:to>
        <xdr:sp macro="" textlink="">
          <xdr:nvSpPr>
            <xdr:cNvPr id="5137" name="Check Box 17" hidden="1">
              <a:extLst>
                <a:ext uri="{63B3BB69-23CF-44E3-9099-C40C66FF867C}">
                  <a14:compatExt spid="_x0000_s5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828675</xdr:colOff>
          <xdr:row>12</xdr:row>
          <xdr:rowOff>171450</xdr:rowOff>
        </xdr:from>
        <xdr:to>
          <xdr:col>11</xdr:col>
          <xdr:colOff>85725</xdr:colOff>
          <xdr:row>14</xdr:row>
          <xdr:rowOff>9525</xdr:rowOff>
        </xdr:to>
        <xdr:sp macro="" textlink="">
          <xdr:nvSpPr>
            <xdr:cNvPr id="5138" name="Check Box 18" hidden="1">
              <a:extLst>
                <a:ext uri="{63B3BB69-23CF-44E3-9099-C40C66FF867C}">
                  <a14:compatExt spid="_x0000_s5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828675</xdr:colOff>
          <xdr:row>13</xdr:row>
          <xdr:rowOff>180975</xdr:rowOff>
        </xdr:from>
        <xdr:to>
          <xdr:col>11</xdr:col>
          <xdr:colOff>85725</xdr:colOff>
          <xdr:row>15</xdr:row>
          <xdr:rowOff>19050</xdr:rowOff>
        </xdr:to>
        <xdr:sp macro="" textlink="">
          <xdr:nvSpPr>
            <xdr:cNvPr id="5139" name="Check Box 19" hidden="1">
              <a:extLst>
                <a:ext uri="{63B3BB69-23CF-44E3-9099-C40C66FF867C}">
                  <a14:compatExt spid="_x0000_s5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828675</xdr:colOff>
          <xdr:row>14</xdr:row>
          <xdr:rowOff>161925</xdr:rowOff>
        </xdr:from>
        <xdr:to>
          <xdr:col>11</xdr:col>
          <xdr:colOff>85725</xdr:colOff>
          <xdr:row>16</xdr:row>
          <xdr:rowOff>0</xdr:rowOff>
        </xdr:to>
        <xdr:sp macro="" textlink="">
          <xdr:nvSpPr>
            <xdr:cNvPr id="5140" name="Check Box 20" hidden="1">
              <a:extLst>
                <a:ext uri="{63B3BB69-23CF-44E3-9099-C40C66FF867C}">
                  <a14:compatExt spid="_x0000_s5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828675</xdr:colOff>
          <xdr:row>15</xdr:row>
          <xdr:rowOff>171450</xdr:rowOff>
        </xdr:from>
        <xdr:to>
          <xdr:col>11</xdr:col>
          <xdr:colOff>85725</xdr:colOff>
          <xdr:row>17</xdr:row>
          <xdr:rowOff>9525</xdr:rowOff>
        </xdr:to>
        <xdr:sp macro="" textlink="">
          <xdr:nvSpPr>
            <xdr:cNvPr id="5141" name="Check Box 21" hidden="1">
              <a:extLst>
                <a:ext uri="{63B3BB69-23CF-44E3-9099-C40C66FF867C}">
                  <a14:compatExt spid="_x0000_s5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828675</xdr:colOff>
          <xdr:row>19</xdr:row>
          <xdr:rowOff>161925</xdr:rowOff>
        </xdr:from>
        <xdr:to>
          <xdr:col>11</xdr:col>
          <xdr:colOff>85725</xdr:colOff>
          <xdr:row>21</xdr:row>
          <xdr:rowOff>0</xdr:rowOff>
        </xdr:to>
        <xdr:sp macro="" textlink="">
          <xdr:nvSpPr>
            <xdr:cNvPr id="5142" name="Check Box 22" hidden="1">
              <a:extLst>
                <a:ext uri="{63B3BB69-23CF-44E3-9099-C40C66FF867C}">
                  <a14:compatExt spid="_x0000_s5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828675</xdr:colOff>
          <xdr:row>20</xdr:row>
          <xdr:rowOff>180975</xdr:rowOff>
        </xdr:from>
        <xdr:to>
          <xdr:col>11</xdr:col>
          <xdr:colOff>85725</xdr:colOff>
          <xdr:row>22</xdr:row>
          <xdr:rowOff>19050</xdr:rowOff>
        </xdr:to>
        <xdr:sp macro="" textlink="">
          <xdr:nvSpPr>
            <xdr:cNvPr id="5143" name="Check Box 23" hidden="1">
              <a:extLst>
                <a:ext uri="{63B3BB69-23CF-44E3-9099-C40C66FF867C}">
                  <a14:compatExt spid="_x0000_s5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828675</xdr:colOff>
          <xdr:row>21</xdr:row>
          <xdr:rowOff>152400</xdr:rowOff>
        </xdr:from>
        <xdr:to>
          <xdr:col>11</xdr:col>
          <xdr:colOff>85725</xdr:colOff>
          <xdr:row>22</xdr:row>
          <xdr:rowOff>180975</xdr:rowOff>
        </xdr:to>
        <xdr:sp macro="" textlink="">
          <xdr:nvSpPr>
            <xdr:cNvPr id="5144" name="Check Box 24" hidden="1">
              <a:extLst>
                <a:ext uri="{63B3BB69-23CF-44E3-9099-C40C66FF867C}">
                  <a14:compatExt spid="_x0000_s5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828675</xdr:colOff>
          <xdr:row>22</xdr:row>
          <xdr:rowOff>161925</xdr:rowOff>
        </xdr:from>
        <xdr:to>
          <xdr:col>11</xdr:col>
          <xdr:colOff>85725</xdr:colOff>
          <xdr:row>24</xdr:row>
          <xdr:rowOff>0</xdr:rowOff>
        </xdr:to>
        <xdr:sp macro="" textlink="">
          <xdr:nvSpPr>
            <xdr:cNvPr id="5145" name="Check Box 25" hidden="1">
              <a:extLst>
                <a:ext uri="{63B3BB69-23CF-44E3-9099-C40C66FF867C}">
                  <a14:compatExt spid="_x0000_s5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828675</xdr:colOff>
          <xdr:row>23</xdr:row>
          <xdr:rowOff>171450</xdr:rowOff>
        </xdr:from>
        <xdr:to>
          <xdr:col>11</xdr:col>
          <xdr:colOff>85725</xdr:colOff>
          <xdr:row>25</xdr:row>
          <xdr:rowOff>9525</xdr:rowOff>
        </xdr:to>
        <xdr:sp macro="" textlink="">
          <xdr:nvSpPr>
            <xdr:cNvPr id="5146" name="Check Box 26" hidden="1">
              <a:extLst>
                <a:ext uri="{63B3BB69-23CF-44E3-9099-C40C66FF867C}">
                  <a14:compatExt spid="_x0000_s5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561975</xdr:colOff>
          <xdr:row>3</xdr:row>
          <xdr:rowOff>0</xdr:rowOff>
        </xdr:from>
        <xdr:to>
          <xdr:col>6</xdr:col>
          <xdr:colOff>161925</xdr:colOff>
          <xdr:row>4</xdr:row>
          <xdr:rowOff>19050</xdr:rowOff>
        </xdr:to>
        <xdr:sp macro="" textlink="">
          <xdr:nvSpPr>
            <xdr:cNvPr id="5147" name="Check Box 27" hidden="1">
              <a:extLst>
                <a:ext uri="{63B3BB69-23CF-44E3-9099-C40C66FF867C}">
                  <a14:compatExt spid="_x0000_s5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561975</xdr:colOff>
          <xdr:row>4</xdr:row>
          <xdr:rowOff>0</xdr:rowOff>
        </xdr:from>
        <xdr:to>
          <xdr:col>6</xdr:col>
          <xdr:colOff>152400</xdr:colOff>
          <xdr:row>5</xdr:row>
          <xdr:rowOff>19050</xdr:rowOff>
        </xdr:to>
        <xdr:sp macro="" textlink="">
          <xdr:nvSpPr>
            <xdr:cNvPr id="5148" name="Check Box 28" hidden="1">
              <a:extLst>
                <a:ext uri="{63B3BB69-23CF-44E3-9099-C40C66FF867C}">
                  <a14:compatExt spid="_x0000_s5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571500</xdr:colOff>
          <xdr:row>19</xdr:row>
          <xdr:rowOff>180975</xdr:rowOff>
        </xdr:from>
        <xdr:to>
          <xdr:col>8</xdr:col>
          <xdr:colOff>47625</xdr:colOff>
          <xdr:row>21</xdr:row>
          <xdr:rowOff>9525</xdr:rowOff>
        </xdr:to>
        <xdr:sp macro="" textlink="">
          <xdr:nvSpPr>
            <xdr:cNvPr id="5152" name="Check Box 32" hidden="1">
              <a:extLst>
                <a:ext uri="{63B3BB69-23CF-44E3-9099-C40C66FF867C}">
                  <a14:compatExt spid="_x0000_s5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5</xdr:row>
          <xdr:rowOff>180975</xdr:rowOff>
        </xdr:from>
        <xdr:to>
          <xdr:col>8</xdr:col>
          <xdr:colOff>133350</xdr:colOff>
          <xdr:row>7</xdr:row>
          <xdr:rowOff>19050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6</xdr:row>
          <xdr:rowOff>180975</xdr:rowOff>
        </xdr:from>
        <xdr:to>
          <xdr:col>8</xdr:col>
          <xdr:colOff>133350</xdr:colOff>
          <xdr:row>8</xdr:row>
          <xdr:rowOff>19050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7</xdr:row>
          <xdr:rowOff>161925</xdr:rowOff>
        </xdr:from>
        <xdr:to>
          <xdr:col>8</xdr:col>
          <xdr:colOff>133350</xdr:colOff>
          <xdr:row>9</xdr:row>
          <xdr:rowOff>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</xdr:row>
          <xdr:rowOff>180975</xdr:rowOff>
        </xdr:from>
        <xdr:to>
          <xdr:col>8</xdr:col>
          <xdr:colOff>133350</xdr:colOff>
          <xdr:row>3</xdr:row>
          <xdr:rowOff>19050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</xdr:row>
          <xdr:rowOff>161925</xdr:rowOff>
        </xdr:from>
        <xdr:to>
          <xdr:col>8</xdr:col>
          <xdr:colOff>133350</xdr:colOff>
          <xdr:row>4</xdr:row>
          <xdr:rowOff>0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10</xdr:row>
          <xdr:rowOff>180975</xdr:rowOff>
        </xdr:from>
        <xdr:to>
          <xdr:col>8</xdr:col>
          <xdr:colOff>133350</xdr:colOff>
          <xdr:row>12</xdr:row>
          <xdr:rowOff>19050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11</xdr:row>
          <xdr:rowOff>171450</xdr:rowOff>
        </xdr:from>
        <xdr:to>
          <xdr:col>8</xdr:col>
          <xdr:colOff>133350</xdr:colOff>
          <xdr:row>13</xdr:row>
          <xdr:rowOff>9525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12</xdr:row>
          <xdr:rowOff>180975</xdr:rowOff>
        </xdr:from>
        <xdr:to>
          <xdr:col>8</xdr:col>
          <xdr:colOff>133350</xdr:colOff>
          <xdr:row>14</xdr:row>
          <xdr:rowOff>19050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15</xdr:row>
          <xdr:rowOff>9525</xdr:rowOff>
        </xdr:from>
        <xdr:to>
          <xdr:col>8</xdr:col>
          <xdr:colOff>133350</xdr:colOff>
          <xdr:row>16</xdr:row>
          <xdr:rowOff>38100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13</xdr:row>
          <xdr:rowOff>171450</xdr:rowOff>
        </xdr:from>
        <xdr:to>
          <xdr:col>8</xdr:col>
          <xdr:colOff>133350</xdr:colOff>
          <xdr:row>15</xdr:row>
          <xdr:rowOff>9525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581025</xdr:colOff>
          <xdr:row>21</xdr:row>
          <xdr:rowOff>180975</xdr:rowOff>
        </xdr:from>
        <xdr:to>
          <xdr:col>8</xdr:col>
          <xdr:colOff>104775</xdr:colOff>
          <xdr:row>23</xdr:row>
          <xdr:rowOff>19050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571500</xdr:colOff>
          <xdr:row>10</xdr:row>
          <xdr:rowOff>171450</xdr:rowOff>
        </xdr:from>
        <xdr:to>
          <xdr:col>15</xdr:col>
          <xdr:colOff>95250</xdr:colOff>
          <xdr:row>12</xdr:row>
          <xdr:rowOff>9525</xdr:rowOff>
        </xdr:to>
        <xdr:sp macro="" textlink="">
          <xdr:nvSpPr>
            <xdr:cNvPr id="3096" name="Check Box 24" hidden="1">
              <a:extLst>
                <a:ext uri="{63B3BB69-23CF-44E3-9099-C40C66FF867C}">
                  <a14:compatExt spid="_x0000_s3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571500</xdr:colOff>
          <xdr:row>11</xdr:row>
          <xdr:rowOff>171450</xdr:rowOff>
        </xdr:from>
        <xdr:to>
          <xdr:col>15</xdr:col>
          <xdr:colOff>95250</xdr:colOff>
          <xdr:row>13</xdr:row>
          <xdr:rowOff>9525</xdr:rowOff>
        </xdr:to>
        <xdr:sp macro="" textlink="">
          <xdr:nvSpPr>
            <xdr:cNvPr id="3097" name="Check Box 25" hidden="1">
              <a:extLst>
                <a:ext uri="{63B3BB69-23CF-44E3-9099-C40C66FF867C}">
                  <a14:compatExt spid="_x0000_s3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571500</xdr:colOff>
          <xdr:row>12</xdr:row>
          <xdr:rowOff>161925</xdr:rowOff>
        </xdr:from>
        <xdr:to>
          <xdr:col>15</xdr:col>
          <xdr:colOff>95250</xdr:colOff>
          <xdr:row>14</xdr:row>
          <xdr:rowOff>0</xdr:rowOff>
        </xdr:to>
        <xdr:sp macro="" textlink="">
          <xdr:nvSpPr>
            <xdr:cNvPr id="3098" name="Check Box 26" hidden="1">
              <a:extLst>
                <a:ext uri="{63B3BB69-23CF-44E3-9099-C40C66FF867C}">
                  <a14:compatExt spid="_x0000_s3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571500</xdr:colOff>
          <xdr:row>13</xdr:row>
          <xdr:rowOff>171450</xdr:rowOff>
        </xdr:from>
        <xdr:to>
          <xdr:col>15</xdr:col>
          <xdr:colOff>95250</xdr:colOff>
          <xdr:row>15</xdr:row>
          <xdr:rowOff>9525</xdr:rowOff>
        </xdr:to>
        <xdr:sp macro="" textlink="">
          <xdr:nvSpPr>
            <xdr:cNvPr id="3099" name="Check Box 27" hidden="1">
              <a:extLst>
                <a:ext uri="{63B3BB69-23CF-44E3-9099-C40C66FF867C}">
                  <a14:compatExt spid="_x0000_s3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590550</xdr:colOff>
          <xdr:row>14</xdr:row>
          <xdr:rowOff>171450</xdr:rowOff>
        </xdr:from>
        <xdr:to>
          <xdr:col>15</xdr:col>
          <xdr:colOff>114300</xdr:colOff>
          <xdr:row>16</xdr:row>
          <xdr:rowOff>9525</xdr:rowOff>
        </xdr:to>
        <xdr:sp macro="" textlink="">
          <xdr:nvSpPr>
            <xdr:cNvPr id="3100" name="Check Box 28" hidden="1">
              <a:extLst>
                <a:ext uri="{63B3BB69-23CF-44E3-9099-C40C66FF867C}">
                  <a14:compatExt spid="_x0000_s3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571500</xdr:colOff>
          <xdr:row>16</xdr:row>
          <xdr:rowOff>180975</xdr:rowOff>
        </xdr:from>
        <xdr:to>
          <xdr:col>8</xdr:col>
          <xdr:colOff>95250</xdr:colOff>
          <xdr:row>18</xdr:row>
          <xdr:rowOff>19050</xdr:rowOff>
        </xdr:to>
        <xdr:sp macro="" textlink="">
          <xdr:nvSpPr>
            <xdr:cNvPr id="3101" name="Check Box 29" hidden="1">
              <a:extLst>
                <a:ext uri="{63B3BB69-23CF-44E3-9099-C40C66FF867C}">
                  <a14:compatExt spid="_x0000_s3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571500</xdr:colOff>
          <xdr:row>17</xdr:row>
          <xdr:rowOff>0</xdr:rowOff>
        </xdr:from>
        <xdr:to>
          <xdr:col>15</xdr:col>
          <xdr:colOff>95250</xdr:colOff>
          <xdr:row>18</xdr:row>
          <xdr:rowOff>28575</xdr:rowOff>
        </xdr:to>
        <xdr:sp macro="" textlink="">
          <xdr:nvSpPr>
            <xdr:cNvPr id="3102" name="Check Box 30" hidden="1">
              <a:extLst>
                <a:ext uri="{63B3BB69-23CF-44E3-9099-C40C66FF867C}">
                  <a14:compatExt spid="_x0000_s3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571500</xdr:colOff>
          <xdr:row>17</xdr:row>
          <xdr:rowOff>161925</xdr:rowOff>
        </xdr:from>
        <xdr:to>
          <xdr:col>8</xdr:col>
          <xdr:colOff>95250</xdr:colOff>
          <xdr:row>19</xdr:row>
          <xdr:rowOff>0</xdr:rowOff>
        </xdr:to>
        <xdr:sp macro="" textlink="">
          <xdr:nvSpPr>
            <xdr:cNvPr id="3103" name="Check Box 31" hidden="1">
              <a:extLst>
                <a:ext uri="{63B3BB69-23CF-44E3-9099-C40C66FF867C}">
                  <a14:compatExt spid="_x0000_s3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571500</xdr:colOff>
          <xdr:row>18</xdr:row>
          <xdr:rowOff>142875</xdr:rowOff>
        </xdr:from>
        <xdr:to>
          <xdr:col>8</xdr:col>
          <xdr:colOff>95250</xdr:colOff>
          <xdr:row>19</xdr:row>
          <xdr:rowOff>171450</xdr:rowOff>
        </xdr:to>
        <xdr:sp macro="" textlink="">
          <xdr:nvSpPr>
            <xdr:cNvPr id="3104" name="Check Box 32" hidden="1">
              <a:extLst>
                <a:ext uri="{63B3BB69-23CF-44E3-9099-C40C66FF867C}">
                  <a14:compatExt spid="_x0000_s3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571500</xdr:colOff>
          <xdr:row>19</xdr:row>
          <xdr:rowOff>152400</xdr:rowOff>
        </xdr:from>
        <xdr:to>
          <xdr:col>8</xdr:col>
          <xdr:colOff>95250</xdr:colOff>
          <xdr:row>20</xdr:row>
          <xdr:rowOff>180975</xdr:rowOff>
        </xdr:to>
        <xdr:sp macro="" textlink="">
          <xdr:nvSpPr>
            <xdr:cNvPr id="3105" name="Check Box 33" hidden="1">
              <a:extLst>
                <a:ext uri="{63B3BB69-23CF-44E3-9099-C40C66FF867C}">
                  <a14:compatExt spid="_x0000_s3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571500</xdr:colOff>
          <xdr:row>17</xdr:row>
          <xdr:rowOff>180975</xdr:rowOff>
        </xdr:from>
        <xdr:to>
          <xdr:col>15</xdr:col>
          <xdr:colOff>95250</xdr:colOff>
          <xdr:row>19</xdr:row>
          <xdr:rowOff>19050</xdr:rowOff>
        </xdr:to>
        <xdr:sp macro="" textlink="">
          <xdr:nvSpPr>
            <xdr:cNvPr id="3106" name="Check Box 34" hidden="1">
              <a:extLst>
                <a:ext uri="{63B3BB69-23CF-44E3-9099-C40C66FF867C}">
                  <a14:compatExt spid="_x0000_s3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571500</xdr:colOff>
          <xdr:row>18</xdr:row>
          <xdr:rowOff>180975</xdr:rowOff>
        </xdr:from>
        <xdr:to>
          <xdr:col>15</xdr:col>
          <xdr:colOff>95250</xdr:colOff>
          <xdr:row>20</xdr:row>
          <xdr:rowOff>19050</xdr:rowOff>
        </xdr:to>
        <xdr:sp macro="" textlink="">
          <xdr:nvSpPr>
            <xdr:cNvPr id="3107" name="Check Box 35" hidden="1">
              <a:extLst>
                <a:ext uri="{63B3BB69-23CF-44E3-9099-C40C66FF867C}">
                  <a14:compatExt spid="_x0000_s3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571500</xdr:colOff>
          <xdr:row>19</xdr:row>
          <xdr:rowOff>171450</xdr:rowOff>
        </xdr:from>
        <xdr:to>
          <xdr:col>15</xdr:col>
          <xdr:colOff>95250</xdr:colOff>
          <xdr:row>21</xdr:row>
          <xdr:rowOff>9525</xdr:rowOff>
        </xdr:to>
        <xdr:sp macro="" textlink="">
          <xdr:nvSpPr>
            <xdr:cNvPr id="3108" name="Check Box 36" hidden="1">
              <a:extLst>
                <a:ext uri="{63B3BB69-23CF-44E3-9099-C40C66FF867C}">
                  <a14:compatExt spid="_x0000_s3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10</xdr:col>
          <xdr:colOff>438150</xdr:colOff>
          <xdr:row>1</xdr:row>
          <xdr:rowOff>171450</xdr:rowOff>
        </xdr:from>
        <xdr:to>
          <xdr:col>12</xdr:col>
          <xdr:colOff>85725</xdr:colOff>
          <xdr:row>3</xdr:row>
          <xdr:rowOff>0</xdr:rowOff>
        </xdr:to>
        <xdr:sp macro="" textlink="">
          <xdr:nvSpPr>
            <xdr:cNvPr id="3111" name="Check Box 39" hidden="1">
              <a:extLst>
                <a:ext uri="{63B3BB69-23CF-44E3-9099-C40C66FF867C}">
                  <a14:compatExt spid="_x0000_s3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571500</xdr:colOff>
          <xdr:row>2</xdr:row>
          <xdr:rowOff>161925</xdr:rowOff>
        </xdr:from>
        <xdr:to>
          <xdr:col>7</xdr:col>
          <xdr:colOff>9525</xdr:colOff>
          <xdr:row>4</xdr:row>
          <xdr:rowOff>9525</xdr:rowOff>
        </xdr:to>
        <xdr:sp macro="" textlink="">
          <xdr:nvSpPr>
            <xdr:cNvPr id="9217" name="Check Box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571500</xdr:colOff>
          <xdr:row>1</xdr:row>
          <xdr:rowOff>142875</xdr:rowOff>
        </xdr:from>
        <xdr:to>
          <xdr:col>7</xdr:col>
          <xdr:colOff>9525</xdr:colOff>
          <xdr:row>3</xdr:row>
          <xdr:rowOff>0</xdr:rowOff>
        </xdr:to>
        <xdr:sp macro="" textlink="">
          <xdr:nvSpPr>
            <xdr:cNvPr id="9218" name="Check Box 2" hidden="1">
              <a:extLst>
                <a:ext uri="{63B3BB69-23CF-44E3-9099-C40C66FF867C}">
                  <a14:compatExt spid="_x0000_s9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571500</xdr:colOff>
          <xdr:row>3</xdr:row>
          <xdr:rowOff>161925</xdr:rowOff>
        </xdr:from>
        <xdr:to>
          <xdr:col>7</xdr:col>
          <xdr:colOff>9525</xdr:colOff>
          <xdr:row>5</xdr:row>
          <xdr:rowOff>9525</xdr:rowOff>
        </xdr:to>
        <xdr:sp macro="" textlink="">
          <xdr:nvSpPr>
            <xdr:cNvPr id="9219" name="Check Box 3" hidden="1">
              <a:extLst>
                <a:ext uri="{63B3BB69-23CF-44E3-9099-C40C66FF867C}">
                  <a14:compatExt spid="_x0000_s92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571500</xdr:colOff>
          <xdr:row>4</xdr:row>
          <xdr:rowOff>161925</xdr:rowOff>
        </xdr:from>
        <xdr:to>
          <xdr:col>7</xdr:col>
          <xdr:colOff>9525</xdr:colOff>
          <xdr:row>6</xdr:row>
          <xdr:rowOff>9525</xdr:rowOff>
        </xdr:to>
        <xdr:sp macro="" textlink="">
          <xdr:nvSpPr>
            <xdr:cNvPr id="9220" name="Check Box 4" hidden="1">
              <a:extLst>
                <a:ext uri="{63B3BB69-23CF-44E3-9099-C40C66FF867C}">
                  <a14:compatExt spid="_x0000_s9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571500</xdr:colOff>
          <xdr:row>5</xdr:row>
          <xdr:rowOff>161925</xdr:rowOff>
        </xdr:from>
        <xdr:to>
          <xdr:col>7</xdr:col>
          <xdr:colOff>9525</xdr:colOff>
          <xdr:row>7</xdr:row>
          <xdr:rowOff>9525</xdr:rowOff>
        </xdr:to>
        <xdr:sp macro="" textlink="">
          <xdr:nvSpPr>
            <xdr:cNvPr id="9221" name="Check Box 5" hidden="1">
              <a:extLst>
                <a:ext uri="{63B3BB69-23CF-44E3-9099-C40C66FF867C}">
                  <a14:compatExt spid="_x0000_s92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571500</xdr:colOff>
          <xdr:row>6</xdr:row>
          <xdr:rowOff>161925</xdr:rowOff>
        </xdr:from>
        <xdr:to>
          <xdr:col>7</xdr:col>
          <xdr:colOff>9525</xdr:colOff>
          <xdr:row>8</xdr:row>
          <xdr:rowOff>9525</xdr:rowOff>
        </xdr:to>
        <xdr:sp macro="" textlink="">
          <xdr:nvSpPr>
            <xdr:cNvPr id="9222" name="Check Box 6" hidden="1">
              <a:extLst>
                <a:ext uri="{63B3BB69-23CF-44E3-9099-C40C66FF867C}">
                  <a14:compatExt spid="_x0000_s92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571500</xdr:colOff>
          <xdr:row>7</xdr:row>
          <xdr:rowOff>161925</xdr:rowOff>
        </xdr:from>
        <xdr:to>
          <xdr:col>7</xdr:col>
          <xdr:colOff>9525</xdr:colOff>
          <xdr:row>9</xdr:row>
          <xdr:rowOff>9525</xdr:rowOff>
        </xdr:to>
        <xdr:sp macro="" textlink="">
          <xdr:nvSpPr>
            <xdr:cNvPr id="9223" name="Check Box 7" hidden="1">
              <a:extLst>
                <a:ext uri="{63B3BB69-23CF-44E3-9099-C40C66FF867C}">
                  <a14:compatExt spid="_x0000_s92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571500</xdr:colOff>
          <xdr:row>8</xdr:row>
          <xdr:rowOff>161925</xdr:rowOff>
        </xdr:from>
        <xdr:to>
          <xdr:col>7</xdr:col>
          <xdr:colOff>9525</xdr:colOff>
          <xdr:row>10</xdr:row>
          <xdr:rowOff>9525</xdr:rowOff>
        </xdr:to>
        <xdr:sp macro="" textlink="">
          <xdr:nvSpPr>
            <xdr:cNvPr id="9224" name="Check Box 8" hidden="1">
              <a:extLst>
                <a:ext uri="{63B3BB69-23CF-44E3-9099-C40C66FF867C}">
                  <a14:compatExt spid="_x0000_s92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571500</xdr:colOff>
          <xdr:row>9</xdr:row>
          <xdr:rowOff>152400</xdr:rowOff>
        </xdr:from>
        <xdr:to>
          <xdr:col>7</xdr:col>
          <xdr:colOff>9525</xdr:colOff>
          <xdr:row>11</xdr:row>
          <xdr:rowOff>0</xdr:rowOff>
        </xdr:to>
        <xdr:sp macro="" textlink="">
          <xdr:nvSpPr>
            <xdr:cNvPr id="9225" name="Check Box 9" hidden="1">
              <a:extLst>
                <a:ext uri="{63B3BB69-23CF-44E3-9099-C40C66FF867C}">
                  <a14:compatExt spid="_x0000_s92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571500</xdr:colOff>
          <xdr:row>10</xdr:row>
          <xdr:rowOff>161925</xdr:rowOff>
        </xdr:from>
        <xdr:to>
          <xdr:col>7</xdr:col>
          <xdr:colOff>9525</xdr:colOff>
          <xdr:row>12</xdr:row>
          <xdr:rowOff>9525</xdr:rowOff>
        </xdr:to>
        <xdr:sp macro="" textlink="">
          <xdr:nvSpPr>
            <xdr:cNvPr id="9226" name="Check Box 10" hidden="1">
              <a:extLst>
                <a:ext uri="{63B3BB69-23CF-44E3-9099-C40C66FF867C}">
                  <a14:compatExt spid="_x0000_s92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590550</xdr:colOff>
          <xdr:row>12</xdr:row>
          <xdr:rowOff>180975</xdr:rowOff>
        </xdr:from>
        <xdr:to>
          <xdr:col>7</xdr:col>
          <xdr:colOff>28575</xdr:colOff>
          <xdr:row>14</xdr:row>
          <xdr:rowOff>28575</xdr:rowOff>
        </xdr:to>
        <xdr:sp macro="" textlink="">
          <xdr:nvSpPr>
            <xdr:cNvPr id="9227" name="Check Box 11" hidden="1">
              <a:extLst>
                <a:ext uri="{63B3BB69-23CF-44E3-9099-C40C66FF867C}">
                  <a14:compatExt spid="_x0000_s92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571500</xdr:colOff>
          <xdr:row>16</xdr:row>
          <xdr:rowOff>161925</xdr:rowOff>
        </xdr:from>
        <xdr:to>
          <xdr:col>7</xdr:col>
          <xdr:colOff>9525</xdr:colOff>
          <xdr:row>18</xdr:row>
          <xdr:rowOff>9525</xdr:rowOff>
        </xdr:to>
        <xdr:sp macro="" textlink="">
          <xdr:nvSpPr>
            <xdr:cNvPr id="9228" name="Check Box 12" hidden="1">
              <a:extLst>
                <a:ext uri="{63B3BB69-23CF-44E3-9099-C40C66FF867C}">
                  <a14:compatExt spid="_x0000_s92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571500</xdr:colOff>
          <xdr:row>17</xdr:row>
          <xdr:rowOff>171450</xdr:rowOff>
        </xdr:from>
        <xdr:to>
          <xdr:col>7</xdr:col>
          <xdr:colOff>9525</xdr:colOff>
          <xdr:row>19</xdr:row>
          <xdr:rowOff>19050</xdr:rowOff>
        </xdr:to>
        <xdr:sp macro="" textlink="">
          <xdr:nvSpPr>
            <xdr:cNvPr id="9229" name="Check Box 13" hidden="1">
              <a:extLst>
                <a:ext uri="{63B3BB69-23CF-44E3-9099-C40C66FF867C}">
                  <a14:compatExt spid="_x0000_s92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571500</xdr:colOff>
          <xdr:row>18</xdr:row>
          <xdr:rowOff>161925</xdr:rowOff>
        </xdr:from>
        <xdr:to>
          <xdr:col>7</xdr:col>
          <xdr:colOff>9525</xdr:colOff>
          <xdr:row>20</xdr:row>
          <xdr:rowOff>9525</xdr:rowOff>
        </xdr:to>
        <xdr:sp macro="" textlink="">
          <xdr:nvSpPr>
            <xdr:cNvPr id="9230" name="Check Box 14" hidden="1">
              <a:extLst>
                <a:ext uri="{63B3BB69-23CF-44E3-9099-C40C66FF867C}">
                  <a14:compatExt spid="_x0000_s92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571500</xdr:colOff>
          <xdr:row>19</xdr:row>
          <xdr:rowOff>161925</xdr:rowOff>
        </xdr:from>
        <xdr:to>
          <xdr:col>7</xdr:col>
          <xdr:colOff>9525</xdr:colOff>
          <xdr:row>21</xdr:row>
          <xdr:rowOff>9525</xdr:rowOff>
        </xdr:to>
        <xdr:sp macro="" textlink="">
          <xdr:nvSpPr>
            <xdr:cNvPr id="9231" name="Check Box 15" hidden="1">
              <a:extLst>
                <a:ext uri="{63B3BB69-23CF-44E3-9099-C40C66FF867C}">
                  <a14:compatExt spid="_x0000_s92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571500</xdr:colOff>
          <xdr:row>20</xdr:row>
          <xdr:rowOff>161925</xdr:rowOff>
        </xdr:from>
        <xdr:to>
          <xdr:col>7</xdr:col>
          <xdr:colOff>9525</xdr:colOff>
          <xdr:row>22</xdr:row>
          <xdr:rowOff>9525</xdr:rowOff>
        </xdr:to>
        <xdr:sp macro="" textlink="">
          <xdr:nvSpPr>
            <xdr:cNvPr id="9232" name="Check Box 16" hidden="1">
              <a:extLst>
                <a:ext uri="{63B3BB69-23CF-44E3-9099-C40C66FF867C}">
                  <a14:compatExt spid="_x0000_s92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571500</xdr:colOff>
          <xdr:row>21</xdr:row>
          <xdr:rowOff>142875</xdr:rowOff>
        </xdr:from>
        <xdr:to>
          <xdr:col>7</xdr:col>
          <xdr:colOff>9525</xdr:colOff>
          <xdr:row>22</xdr:row>
          <xdr:rowOff>180975</xdr:rowOff>
        </xdr:to>
        <xdr:sp macro="" textlink="">
          <xdr:nvSpPr>
            <xdr:cNvPr id="9233" name="Check Box 17" hidden="1">
              <a:extLst>
                <a:ext uri="{63B3BB69-23CF-44E3-9099-C40C66FF867C}">
                  <a14:compatExt spid="_x0000_s92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571500</xdr:colOff>
          <xdr:row>22</xdr:row>
          <xdr:rowOff>161925</xdr:rowOff>
        </xdr:from>
        <xdr:to>
          <xdr:col>7</xdr:col>
          <xdr:colOff>9525</xdr:colOff>
          <xdr:row>24</xdr:row>
          <xdr:rowOff>9525</xdr:rowOff>
        </xdr:to>
        <xdr:sp macro="" textlink="">
          <xdr:nvSpPr>
            <xdr:cNvPr id="9234" name="Check Box 18" hidden="1">
              <a:extLst>
                <a:ext uri="{63B3BB69-23CF-44E3-9099-C40C66FF867C}">
                  <a14:compatExt spid="_x0000_s92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571500</xdr:colOff>
          <xdr:row>23</xdr:row>
          <xdr:rowOff>152400</xdr:rowOff>
        </xdr:from>
        <xdr:to>
          <xdr:col>7</xdr:col>
          <xdr:colOff>9525</xdr:colOff>
          <xdr:row>25</xdr:row>
          <xdr:rowOff>0</xdr:rowOff>
        </xdr:to>
        <xdr:sp macro="" textlink="">
          <xdr:nvSpPr>
            <xdr:cNvPr id="9235" name="Check Box 19" hidden="1">
              <a:extLst>
                <a:ext uri="{63B3BB69-23CF-44E3-9099-C40C66FF867C}">
                  <a14:compatExt spid="_x0000_s92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571500</xdr:colOff>
          <xdr:row>24</xdr:row>
          <xdr:rowOff>152400</xdr:rowOff>
        </xdr:from>
        <xdr:to>
          <xdr:col>7</xdr:col>
          <xdr:colOff>9525</xdr:colOff>
          <xdr:row>26</xdr:row>
          <xdr:rowOff>0</xdr:rowOff>
        </xdr:to>
        <xdr:sp macro="" textlink="">
          <xdr:nvSpPr>
            <xdr:cNvPr id="9236" name="Check Box 20" hidden="1">
              <a:extLst>
                <a:ext uri="{63B3BB69-23CF-44E3-9099-C40C66FF867C}">
                  <a14:compatExt spid="_x0000_s92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571500</xdr:colOff>
          <xdr:row>25</xdr:row>
          <xdr:rowOff>161925</xdr:rowOff>
        </xdr:from>
        <xdr:to>
          <xdr:col>7</xdr:col>
          <xdr:colOff>9525</xdr:colOff>
          <xdr:row>27</xdr:row>
          <xdr:rowOff>9525</xdr:rowOff>
        </xdr:to>
        <xdr:sp macro="" textlink="">
          <xdr:nvSpPr>
            <xdr:cNvPr id="9237" name="Check Box 21" hidden="1">
              <a:extLst>
                <a:ext uri="{63B3BB69-23CF-44E3-9099-C40C66FF867C}">
                  <a14:compatExt spid="_x0000_s92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571500</xdr:colOff>
          <xdr:row>40</xdr:row>
          <xdr:rowOff>180975</xdr:rowOff>
        </xdr:from>
        <xdr:to>
          <xdr:col>7</xdr:col>
          <xdr:colOff>9525</xdr:colOff>
          <xdr:row>42</xdr:row>
          <xdr:rowOff>28575</xdr:rowOff>
        </xdr:to>
        <xdr:sp macro="" textlink="">
          <xdr:nvSpPr>
            <xdr:cNvPr id="9238" name="Check Box 22" hidden="1">
              <a:extLst>
                <a:ext uri="{63B3BB69-23CF-44E3-9099-C40C66FF867C}">
                  <a14:compatExt spid="_x0000_s92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571500</xdr:colOff>
          <xdr:row>41</xdr:row>
          <xdr:rowOff>161925</xdr:rowOff>
        </xdr:from>
        <xdr:to>
          <xdr:col>7</xdr:col>
          <xdr:colOff>9525</xdr:colOff>
          <xdr:row>43</xdr:row>
          <xdr:rowOff>9525</xdr:rowOff>
        </xdr:to>
        <xdr:sp macro="" textlink="">
          <xdr:nvSpPr>
            <xdr:cNvPr id="9239" name="Check Box 23" hidden="1">
              <a:extLst>
                <a:ext uri="{63B3BB69-23CF-44E3-9099-C40C66FF867C}">
                  <a14:compatExt spid="_x0000_s92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571500</xdr:colOff>
          <xdr:row>44</xdr:row>
          <xdr:rowOff>142875</xdr:rowOff>
        </xdr:from>
        <xdr:to>
          <xdr:col>7</xdr:col>
          <xdr:colOff>9525</xdr:colOff>
          <xdr:row>45</xdr:row>
          <xdr:rowOff>180975</xdr:rowOff>
        </xdr:to>
        <xdr:sp macro="" textlink="">
          <xdr:nvSpPr>
            <xdr:cNvPr id="9240" name="Check Box 24" hidden="1">
              <a:extLst>
                <a:ext uri="{63B3BB69-23CF-44E3-9099-C40C66FF867C}">
                  <a14:compatExt spid="_x0000_s92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571500</xdr:colOff>
          <xdr:row>49</xdr:row>
          <xdr:rowOff>171450</xdr:rowOff>
        </xdr:from>
        <xdr:to>
          <xdr:col>7</xdr:col>
          <xdr:colOff>9525</xdr:colOff>
          <xdr:row>51</xdr:row>
          <xdr:rowOff>19050</xdr:rowOff>
        </xdr:to>
        <xdr:sp macro="" textlink="">
          <xdr:nvSpPr>
            <xdr:cNvPr id="9241" name="Check Box 25" hidden="1">
              <a:extLst>
                <a:ext uri="{63B3BB69-23CF-44E3-9099-C40C66FF867C}">
                  <a14:compatExt spid="_x0000_s9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571500</xdr:colOff>
          <xdr:row>50</xdr:row>
          <xdr:rowOff>161925</xdr:rowOff>
        </xdr:from>
        <xdr:to>
          <xdr:col>7</xdr:col>
          <xdr:colOff>9525</xdr:colOff>
          <xdr:row>52</xdr:row>
          <xdr:rowOff>9525</xdr:rowOff>
        </xdr:to>
        <xdr:sp macro="" textlink="">
          <xdr:nvSpPr>
            <xdr:cNvPr id="9242" name="Check Box 26" hidden="1">
              <a:extLst>
                <a:ext uri="{63B3BB69-23CF-44E3-9099-C40C66FF867C}">
                  <a14:compatExt spid="_x0000_s92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571500</xdr:colOff>
          <xdr:row>53</xdr:row>
          <xdr:rowOff>171450</xdr:rowOff>
        </xdr:from>
        <xdr:to>
          <xdr:col>7</xdr:col>
          <xdr:colOff>9525</xdr:colOff>
          <xdr:row>55</xdr:row>
          <xdr:rowOff>19050</xdr:rowOff>
        </xdr:to>
        <xdr:sp macro="" textlink="">
          <xdr:nvSpPr>
            <xdr:cNvPr id="9243" name="Check Box 27" hidden="1">
              <a:extLst>
                <a:ext uri="{63B3BB69-23CF-44E3-9099-C40C66FF867C}">
                  <a14:compatExt spid="_x0000_s92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571500</xdr:colOff>
          <xdr:row>54</xdr:row>
          <xdr:rowOff>161925</xdr:rowOff>
        </xdr:from>
        <xdr:to>
          <xdr:col>7</xdr:col>
          <xdr:colOff>9525</xdr:colOff>
          <xdr:row>56</xdr:row>
          <xdr:rowOff>9525</xdr:rowOff>
        </xdr:to>
        <xdr:sp macro="" textlink="">
          <xdr:nvSpPr>
            <xdr:cNvPr id="9244" name="Check Box 28" hidden="1">
              <a:extLst>
                <a:ext uri="{63B3BB69-23CF-44E3-9099-C40C66FF867C}">
                  <a14:compatExt spid="_x0000_s92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571500</xdr:colOff>
          <xdr:row>55</xdr:row>
          <xdr:rowOff>180975</xdr:rowOff>
        </xdr:from>
        <xdr:to>
          <xdr:col>6</xdr:col>
          <xdr:colOff>161925</xdr:colOff>
          <xdr:row>57</xdr:row>
          <xdr:rowOff>9525</xdr:rowOff>
        </xdr:to>
        <xdr:sp macro="" textlink="">
          <xdr:nvSpPr>
            <xdr:cNvPr id="9245" name="Check Box 29" hidden="1">
              <a:extLst>
                <a:ext uri="{63B3BB69-23CF-44E3-9099-C40C66FF867C}">
                  <a14:compatExt spid="_x0000_s92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571500</xdr:colOff>
          <xdr:row>57</xdr:row>
          <xdr:rowOff>0</xdr:rowOff>
        </xdr:from>
        <xdr:to>
          <xdr:col>6</xdr:col>
          <xdr:colOff>161925</xdr:colOff>
          <xdr:row>58</xdr:row>
          <xdr:rowOff>19050</xdr:rowOff>
        </xdr:to>
        <xdr:sp macro="" textlink="">
          <xdr:nvSpPr>
            <xdr:cNvPr id="9246" name="Check Box 30" hidden="1">
              <a:extLst>
                <a:ext uri="{63B3BB69-23CF-44E3-9099-C40C66FF867C}">
                  <a14:compatExt spid="_x0000_s92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571500</xdr:colOff>
          <xdr:row>58</xdr:row>
          <xdr:rowOff>0</xdr:rowOff>
        </xdr:from>
        <xdr:to>
          <xdr:col>6</xdr:col>
          <xdr:colOff>161925</xdr:colOff>
          <xdr:row>59</xdr:row>
          <xdr:rowOff>19050</xdr:rowOff>
        </xdr:to>
        <xdr:sp macro="" textlink="">
          <xdr:nvSpPr>
            <xdr:cNvPr id="9247" name="Check Box 31" hidden="1">
              <a:extLst>
                <a:ext uri="{63B3BB69-23CF-44E3-9099-C40C66FF867C}">
                  <a14:compatExt spid="_x0000_s92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571500</xdr:colOff>
          <xdr:row>58</xdr:row>
          <xdr:rowOff>171450</xdr:rowOff>
        </xdr:from>
        <xdr:to>
          <xdr:col>6</xdr:col>
          <xdr:colOff>161925</xdr:colOff>
          <xdr:row>60</xdr:row>
          <xdr:rowOff>0</xdr:rowOff>
        </xdr:to>
        <xdr:sp macro="" textlink="">
          <xdr:nvSpPr>
            <xdr:cNvPr id="9248" name="Check Box 32" hidden="1">
              <a:extLst>
                <a:ext uri="{63B3BB69-23CF-44E3-9099-C40C66FF867C}">
                  <a14:compatExt spid="_x0000_s92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571500</xdr:colOff>
          <xdr:row>62</xdr:row>
          <xdr:rowOff>0</xdr:rowOff>
        </xdr:from>
        <xdr:to>
          <xdr:col>6</xdr:col>
          <xdr:colOff>161925</xdr:colOff>
          <xdr:row>63</xdr:row>
          <xdr:rowOff>19050</xdr:rowOff>
        </xdr:to>
        <xdr:sp macro="" textlink="">
          <xdr:nvSpPr>
            <xdr:cNvPr id="9249" name="Check Box 33" hidden="1">
              <a:extLst>
                <a:ext uri="{63B3BB69-23CF-44E3-9099-C40C66FF867C}">
                  <a14:compatExt spid="_x0000_s92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571500</xdr:colOff>
          <xdr:row>62</xdr:row>
          <xdr:rowOff>0</xdr:rowOff>
        </xdr:from>
        <xdr:to>
          <xdr:col>6</xdr:col>
          <xdr:colOff>161925</xdr:colOff>
          <xdr:row>63</xdr:row>
          <xdr:rowOff>19050</xdr:rowOff>
        </xdr:to>
        <xdr:sp macro="" textlink="">
          <xdr:nvSpPr>
            <xdr:cNvPr id="9250" name="Check Box 34" hidden="1">
              <a:extLst>
                <a:ext uri="{63B3BB69-23CF-44E3-9099-C40C66FF867C}">
                  <a14:compatExt spid="_x0000_s92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571500</xdr:colOff>
          <xdr:row>62</xdr:row>
          <xdr:rowOff>0</xdr:rowOff>
        </xdr:from>
        <xdr:to>
          <xdr:col>6</xdr:col>
          <xdr:colOff>161925</xdr:colOff>
          <xdr:row>63</xdr:row>
          <xdr:rowOff>19050</xdr:rowOff>
        </xdr:to>
        <xdr:sp macro="" textlink="">
          <xdr:nvSpPr>
            <xdr:cNvPr id="9251" name="Check Box 35" hidden="1">
              <a:extLst>
                <a:ext uri="{63B3BB69-23CF-44E3-9099-C40C66FF867C}">
                  <a14:compatExt spid="_x0000_s92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571500</xdr:colOff>
          <xdr:row>67</xdr:row>
          <xdr:rowOff>0</xdr:rowOff>
        </xdr:from>
        <xdr:to>
          <xdr:col>6</xdr:col>
          <xdr:colOff>161925</xdr:colOff>
          <xdr:row>68</xdr:row>
          <xdr:rowOff>19050</xdr:rowOff>
        </xdr:to>
        <xdr:sp macro="" textlink="">
          <xdr:nvSpPr>
            <xdr:cNvPr id="9252" name="Check Box 36" hidden="1">
              <a:extLst>
                <a:ext uri="{63B3BB69-23CF-44E3-9099-C40C66FF867C}">
                  <a14:compatExt spid="_x0000_s92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571500</xdr:colOff>
          <xdr:row>64</xdr:row>
          <xdr:rowOff>9525</xdr:rowOff>
        </xdr:from>
        <xdr:to>
          <xdr:col>6</xdr:col>
          <xdr:colOff>161925</xdr:colOff>
          <xdr:row>65</xdr:row>
          <xdr:rowOff>28575</xdr:rowOff>
        </xdr:to>
        <xdr:sp macro="" textlink="">
          <xdr:nvSpPr>
            <xdr:cNvPr id="9255" name="Check Box 39" hidden="1">
              <a:extLst>
                <a:ext uri="{63B3BB69-23CF-44E3-9099-C40C66FF867C}">
                  <a14:compatExt spid="_x0000_s92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571500</xdr:colOff>
          <xdr:row>45</xdr:row>
          <xdr:rowOff>161925</xdr:rowOff>
        </xdr:from>
        <xdr:to>
          <xdr:col>7</xdr:col>
          <xdr:colOff>9525</xdr:colOff>
          <xdr:row>47</xdr:row>
          <xdr:rowOff>9525</xdr:rowOff>
        </xdr:to>
        <xdr:sp macro="" textlink="">
          <xdr:nvSpPr>
            <xdr:cNvPr id="9256" name="Check Box 40" hidden="1">
              <a:extLst>
                <a:ext uri="{63B3BB69-23CF-44E3-9099-C40C66FF867C}">
                  <a14:compatExt spid="_x0000_s92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571500</xdr:colOff>
          <xdr:row>63</xdr:row>
          <xdr:rowOff>9525</xdr:rowOff>
        </xdr:from>
        <xdr:to>
          <xdr:col>6</xdr:col>
          <xdr:colOff>161925</xdr:colOff>
          <xdr:row>64</xdr:row>
          <xdr:rowOff>28575</xdr:rowOff>
        </xdr:to>
        <xdr:sp macro="" textlink="">
          <xdr:nvSpPr>
            <xdr:cNvPr id="9257" name="Check Box 41" hidden="1">
              <a:extLst>
                <a:ext uri="{63B3BB69-23CF-44E3-9099-C40C66FF867C}">
                  <a14:compatExt spid="_x0000_s92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571500</xdr:colOff>
          <xdr:row>62</xdr:row>
          <xdr:rowOff>9525</xdr:rowOff>
        </xdr:from>
        <xdr:to>
          <xdr:col>6</xdr:col>
          <xdr:colOff>161925</xdr:colOff>
          <xdr:row>63</xdr:row>
          <xdr:rowOff>28575</xdr:rowOff>
        </xdr:to>
        <xdr:sp macro="" textlink="">
          <xdr:nvSpPr>
            <xdr:cNvPr id="9259" name="Check Box 43" hidden="1">
              <a:extLst>
                <a:ext uri="{63B3BB69-23CF-44E3-9099-C40C66FF867C}">
                  <a14:compatExt spid="_x0000_s92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581025</xdr:colOff>
          <xdr:row>68</xdr:row>
          <xdr:rowOff>0</xdr:rowOff>
        </xdr:from>
        <xdr:to>
          <xdr:col>7</xdr:col>
          <xdr:colOff>0</xdr:colOff>
          <xdr:row>69</xdr:row>
          <xdr:rowOff>19050</xdr:rowOff>
        </xdr:to>
        <xdr:sp macro="" textlink="">
          <xdr:nvSpPr>
            <xdr:cNvPr id="9260" name="Check Box 44" hidden="1">
              <a:extLst>
                <a:ext uri="{63B3BB69-23CF-44E3-9099-C40C66FF867C}">
                  <a14:compatExt spid="_x0000_s92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571500</xdr:colOff>
          <xdr:row>36</xdr:row>
          <xdr:rowOff>9525</xdr:rowOff>
        </xdr:from>
        <xdr:to>
          <xdr:col>6</xdr:col>
          <xdr:colOff>161925</xdr:colOff>
          <xdr:row>37</xdr:row>
          <xdr:rowOff>28575</xdr:rowOff>
        </xdr:to>
        <xdr:sp macro="" textlink="">
          <xdr:nvSpPr>
            <xdr:cNvPr id="9261" name="Check Box 45" hidden="1">
              <a:extLst>
                <a:ext uri="{63B3BB69-23CF-44E3-9099-C40C66FF867C}">
                  <a14:compatExt spid="_x0000_s92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571500</xdr:colOff>
          <xdr:row>35</xdr:row>
          <xdr:rowOff>9525</xdr:rowOff>
        </xdr:from>
        <xdr:to>
          <xdr:col>6</xdr:col>
          <xdr:colOff>161925</xdr:colOff>
          <xdr:row>36</xdr:row>
          <xdr:rowOff>28575</xdr:rowOff>
        </xdr:to>
        <xdr:sp macro="" textlink="">
          <xdr:nvSpPr>
            <xdr:cNvPr id="9262" name="Check Box 46" hidden="1">
              <a:extLst>
                <a:ext uri="{63B3BB69-23CF-44E3-9099-C40C66FF867C}">
                  <a14:compatExt spid="_x0000_s92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571500</xdr:colOff>
          <xdr:row>34</xdr:row>
          <xdr:rowOff>9525</xdr:rowOff>
        </xdr:from>
        <xdr:to>
          <xdr:col>6</xdr:col>
          <xdr:colOff>161925</xdr:colOff>
          <xdr:row>35</xdr:row>
          <xdr:rowOff>28575</xdr:rowOff>
        </xdr:to>
        <xdr:sp macro="" textlink="">
          <xdr:nvSpPr>
            <xdr:cNvPr id="9264" name="Check Box 48" hidden="1">
              <a:extLst>
                <a:ext uri="{63B3BB69-23CF-44E3-9099-C40C66FF867C}">
                  <a14:compatExt spid="_x0000_s92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571500</xdr:colOff>
          <xdr:row>33</xdr:row>
          <xdr:rowOff>9525</xdr:rowOff>
        </xdr:from>
        <xdr:to>
          <xdr:col>6</xdr:col>
          <xdr:colOff>161925</xdr:colOff>
          <xdr:row>34</xdr:row>
          <xdr:rowOff>28575</xdr:rowOff>
        </xdr:to>
        <xdr:sp macro="" textlink="">
          <xdr:nvSpPr>
            <xdr:cNvPr id="9265" name="Check Box 49" hidden="1">
              <a:extLst>
                <a:ext uri="{63B3BB69-23CF-44E3-9099-C40C66FF867C}">
                  <a14:compatExt spid="_x0000_s9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571500</xdr:colOff>
          <xdr:row>32</xdr:row>
          <xdr:rowOff>9525</xdr:rowOff>
        </xdr:from>
        <xdr:to>
          <xdr:col>6</xdr:col>
          <xdr:colOff>161925</xdr:colOff>
          <xdr:row>33</xdr:row>
          <xdr:rowOff>28575</xdr:rowOff>
        </xdr:to>
        <xdr:sp macro="" textlink="">
          <xdr:nvSpPr>
            <xdr:cNvPr id="9266" name="Check Box 50" hidden="1">
              <a:extLst>
                <a:ext uri="{63B3BB69-23CF-44E3-9099-C40C66FF867C}">
                  <a14:compatExt spid="_x0000_s9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571500</xdr:colOff>
          <xdr:row>31</xdr:row>
          <xdr:rowOff>9525</xdr:rowOff>
        </xdr:from>
        <xdr:to>
          <xdr:col>6</xdr:col>
          <xdr:colOff>161925</xdr:colOff>
          <xdr:row>32</xdr:row>
          <xdr:rowOff>28575</xdr:rowOff>
        </xdr:to>
        <xdr:sp macro="" textlink="">
          <xdr:nvSpPr>
            <xdr:cNvPr id="9268" name="Check Box 52" hidden="1">
              <a:extLst>
                <a:ext uri="{63B3BB69-23CF-44E3-9099-C40C66FF867C}">
                  <a14:compatExt spid="_x0000_s92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37</xdr:row>
          <xdr:rowOff>180975</xdr:rowOff>
        </xdr:from>
        <xdr:to>
          <xdr:col>11</xdr:col>
          <xdr:colOff>47625</xdr:colOff>
          <xdr:row>38</xdr:row>
          <xdr:rowOff>180975</xdr:rowOff>
        </xdr:to>
        <xdr:sp macro="" textlink="">
          <xdr:nvSpPr>
            <xdr:cNvPr id="9269" name="Check Box 53" hidden="1">
              <a:extLst>
                <a:ext uri="{63B3BB69-23CF-44E3-9099-C40C66FF867C}">
                  <a14:compatExt spid="_x0000_s92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39</xdr:row>
          <xdr:rowOff>0</xdr:rowOff>
        </xdr:from>
        <xdr:to>
          <xdr:col>11</xdr:col>
          <xdr:colOff>28575</xdr:colOff>
          <xdr:row>40</xdr:row>
          <xdr:rowOff>0</xdr:rowOff>
        </xdr:to>
        <xdr:sp macro="" textlink="">
          <xdr:nvSpPr>
            <xdr:cNvPr id="9275" name="Check Box 59" hidden="1">
              <a:extLst>
                <a:ext uri="{63B3BB69-23CF-44E3-9099-C40C66FF867C}">
                  <a14:compatExt spid="_x0000_s92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31</xdr:row>
          <xdr:rowOff>0</xdr:rowOff>
        </xdr:from>
        <xdr:to>
          <xdr:col>11</xdr:col>
          <xdr:colOff>28575</xdr:colOff>
          <xdr:row>32</xdr:row>
          <xdr:rowOff>0</xdr:rowOff>
        </xdr:to>
        <xdr:sp macro="" textlink="">
          <xdr:nvSpPr>
            <xdr:cNvPr id="9276" name="Check Box 60" hidden="1">
              <a:extLst>
                <a:ext uri="{63B3BB69-23CF-44E3-9099-C40C66FF867C}">
                  <a14:compatExt spid="_x0000_s92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32</xdr:row>
          <xdr:rowOff>9525</xdr:rowOff>
        </xdr:from>
        <xdr:to>
          <xdr:col>11</xdr:col>
          <xdr:colOff>28575</xdr:colOff>
          <xdr:row>33</xdr:row>
          <xdr:rowOff>9525</xdr:rowOff>
        </xdr:to>
        <xdr:sp macro="" textlink="">
          <xdr:nvSpPr>
            <xdr:cNvPr id="9277" name="Check Box 61" hidden="1">
              <a:extLst>
                <a:ext uri="{63B3BB69-23CF-44E3-9099-C40C66FF867C}">
                  <a14:compatExt spid="_x0000_s92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33</xdr:row>
          <xdr:rowOff>0</xdr:rowOff>
        </xdr:from>
        <xdr:to>
          <xdr:col>11</xdr:col>
          <xdr:colOff>28575</xdr:colOff>
          <xdr:row>34</xdr:row>
          <xdr:rowOff>0</xdr:rowOff>
        </xdr:to>
        <xdr:sp macro="" textlink="">
          <xdr:nvSpPr>
            <xdr:cNvPr id="9278" name="Check Box 62" hidden="1">
              <a:extLst>
                <a:ext uri="{63B3BB69-23CF-44E3-9099-C40C66FF867C}">
                  <a14:compatExt spid="_x0000_s92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34</xdr:row>
          <xdr:rowOff>0</xdr:rowOff>
        </xdr:from>
        <xdr:to>
          <xdr:col>11</xdr:col>
          <xdr:colOff>28575</xdr:colOff>
          <xdr:row>35</xdr:row>
          <xdr:rowOff>0</xdr:rowOff>
        </xdr:to>
        <xdr:sp macro="" textlink="">
          <xdr:nvSpPr>
            <xdr:cNvPr id="9279" name="Check Box 63" hidden="1">
              <a:extLst>
                <a:ext uri="{63B3BB69-23CF-44E3-9099-C40C66FF867C}">
                  <a14:compatExt spid="_x0000_s92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35</xdr:row>
          <xdr:rowOff>0</xdr:rowOff>
        </xdr:from>
        <xdr:to>
          <xdr:col>11</xdr:col>
          <xdr:colOff>28575</xdr:colOff>
          <xdr:row>36</xdr:row>
          <xdr:rowOff>0</xdr:rowOff>
        </xdr:to>
        <xdr:sp macro="" textlink="">
          <xdr:nvSpPr>
            <xdr:cNvPr id="9280" name="Check Box 64" hidden="1">
              <a:extLst>
                <a:ext uri="{63B3BB69-23CF-44E3-9099-C40C66FF867C}">
                  <a14:compatExt spid="_x0000_s92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36</xdr:row>
          <xdr:rowOff>0</xdr:rowOff>
        </xdr:from>
        <xdr:to>
          <xdr:col>11</xdr:col>
          <xdr:colOff>28575</xdr:colOff>
          <xdr:row>37</xdr:row>
          <xdr:rowOff>0</xdr:rowOff>
        </xdr:to>
        <xdr:sp macro="" textlink="">
          <xdr:nvSpPr>
            <xdr:cNvPr id="9282" name="Check Box 66" hidden="1">
              <a:extLst>
                <a:ext uri="{63B3BB69-23CF-44E3-9099-C40C66FF867C}">
                  <a14:compatExt spid="_x0000_s92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37</xdr:row>
          <xdr:rowOff>0</xdr:rowOff>
        </xdr:from>
        <xdr:to>
          <xdr:col>11</xdr:col>
          <xdr:colOff>28575</xdr:colOff>
          <xdr:row>38</xdr:row>
          <xdr:rowOff>0</xdr:rowOff>
        </xdr:to>
        <xdr:sp macro="" textlink="">
          <xdr:nvSpPr>
            <xdr:cNvPr id="9283" name="Check Box 67" hidden="1">
              <a:extLst>
                <a:ext uri="{63B3BB69-23CF-44E3-9099-C40C66FF867C}">
                  <a14:compatExt spid="_x0000_s92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581025</xdr:colOff>
          <xdr:row>28</xdr:row>
          <xdr:rowOff>161925</xdr:rowOff>
        </xdr:from>
        <xdr:to>
          <xdr:col>7</xdr:col>
          <xdr:colOff>19050</xdr:colOff>
          <xdr:row>30</xdr:row>
          <xdr:rowOff>9525</xdr:rowOff>
        </xdr:to>
        <xdr:sp macro="" textlink="">
          <xdr:nvSpPr>
            <xdr:cNvPr id="9285" name="Check Box 69" hidden="1">
              <a:extLst>
                <a:ext uri="{63B3BB69-23CF-44E3-9099-C40C66FF867C}">
                  <a14:compatExt spid="_x0000_s92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571500</xdr:colOff>
          <xdr:row>47</xdr:row>
          <xdr:rowOff>0</xdr:rowOff>
        </xdr:from>
        <xdr:to>
          <xdr:col>7</xdr:col>
          <xdr:colOff>9525</xdr:colOff>
          <xdr:row>48</xdr:row>
          <xdr:rowOff>38100</xdr:rowOff>
        </xdr:to>
        <xdr:sp macro="" textlink="">
          <xdr:nvSpPr>
            <xdr:cNvPr id="9286" name="Check Box 70" hidden="1">
              <a:extLst>
                <a:ext uri="{63B3BB69-23CF-44E3-9099-C40C66FF867C}">
                  <a14:compatExt spid="_x0000_s92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571500</xdr:colOff>
          <xdr:row>42</xdr:row>
          <xdr:rowOff>152400</xdr:rowOff>
        </xdr:from>
        <xdr:to>
          <xdr:col>7</xdr:col>
          <xdr:colOff>9525</xdr:colOff>
          <xdr:row>44</xdr:row>
          <xdr:rowOff>0</xdr:rowOff>
        </xdr:to>
        <xdr:sp macro="" textlink="">
          <xdr:nvSpPr>
            <xdr:cNvPr id="9289" name="Check Box 73" hidden="1">
              <a:extLst>
                <a:ext uri="{63B3BB69-23CF-44E3-9099-C40C66FF867C}">
                  <a14:compatExt spid="_x0000_s9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571500</xdr:colOff>
          <xdr:row>47</xdr:row>
          <xdr:rowOff>152400</xdr:rowOff>
        </xdr:from>
        <xdr:to>
          <xdr:col>7</xdr:col>
          <xdr:colOff>9525</xdr:colOff>
          <xdr:row>49</xdr:row>
          <xdr:rowOff>0</xdr:rowOff>
        </xdr:to>
        <xdr:sp macro="" textlink="">
          <xdr:nvSpPr>
            <xdr:cNvPr id="9290" name="Check Box 74" hidden="1">
              <a:extLst>
                <a:ext uri="{63B3BB69-23CF-44E3-9099-C40C66FF867C}">
                  <a14:compatExt spid="_x0000_s92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571500</xdr:colOff>
          <xdr:row>51</xdr:row>
          <xdr:rowOff>152400</xdr:rowOff>
        </xdr:from>
        <xdr:to>
          <xdr:col>7</xdr:col>
          <xdr:colOff>9525</xdr:colOff>
          <xdr:row>53</xdr:row>
          <xdr:rowOff>0</xdr:rowOff>
        </xdr:to>
        <xdr:sp macro="" textlink="">
          <xdr:nvSpPr>
            <xdr:cNvPr id="9291" name="Check Box 75" hidden="1">
              <a:extLst>
                <a:ext uri="{63B3BB69-23CF-44E3-9099-C40C66FF867C}">
                  <a14:compatExt spid="_x0000_s92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571500</xdr:colOff>
          <xdr:row>59</xdr:row>
          <xdr:rowOff>152400</xdr:rowOff>
        </xdr:from>
        <xdr:to>
          <xdr:col>7</xdr:col>
          <xdr:colOff>9525</xdr:colOff>
          <xdr:row>61</xdr:row>
          <xdr:rowOff>0</xdr:rowOff>
        </xdr:to>
        <xdr:sp macro="" textlink="">
          <xdr:nvSpPr>
            <xdr:cNvPr id="9292" name="Check Box 76" hidden="1">
              <a:extLst>
                <a:ext uri="{63B3BB69-23CF-44E3-9099-C40C66FF867C}">
                  <a14:compatExt spid="_x0000_s92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571500</xdr:colOff>
          <xdr:row>62</xdr:row>
          <xdr:rowOff>0</xdr:rowOff>
        </xdr:from>
        <xdr:to>
          <xdr:col>7</xdr:col>
          <xdr:colOff>9525</xdr:colOff>
          <xdr:row>63</xdr:row>
          <xdr:rowOff>38100</xdr:rowOff>
        </xdr:to>
        <xdr:sp macro="" textlink="">
          <xdr:nvSpPr>
            <xdr:cNvPr id="9293" name="Check Box 77" hidden="1">
              <a:extLst>
                <a:ext uri="{63B3BB69-23CF-44E3-9099-C40C66FF867C}">
                  <a14:compatExt spid="_x0000_s92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571500</xdr:colOff>
          <xdr:row>64</xdr:row>
          <xdr:rowOff>152400</xdr:rowOff>
        </xdr:from>
        <xdr:to>
          <xdr:col>7</xdr:col>
          <xdr:colOff>9525</xdr:colOff>
          <xdr:row>66</xdr:row>
          <xdr:rowOff>0</xdr:rowOff>
        </xdr:to>
        <xdr:sp macro="" textlink="">
          <xdr:nvSpPr>
            <xdr:cNvPr id="9294" name="Check Box 78" hidden="1">
              <a:extLst>
                <a:ext uri="{63B3BB69-23CF-44E3-9099-C40C66FF867C}">
                  <a14:compatExt spid="_x0000_s92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571500</xdr:colOff>
          <xdr:row>68</xdr:row>
          <xdr:rowOff>152400</xdr:rowOff>
        </xdr:from>
        <xdr:to>
          <xdr:col>7</xdr:col>
          <xdr:colOff>9525</xdr:colOff>
          <xdr:row>70</xdr:row>
          <xdr:rowOff>0</xdr:rowOff>
        </xdr:to>
        <xdr:sp macro="" textlink="">
          <xdr:nvSpPr>
            <xdr:cNvPr id="9298" name="Check Box 82" hidden="1">
              <a:extLst>
                <a:ext uri="{63B3BB69-23CF-44E3-9099-C40C66FF867C}">
                  <a14:compatExt spid="_x0000_s92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</xdr:row>
          <xdr:rowOff>9525</xdr:rowOff>
        </xdr:from>
        <xdr:to>
          <xdr:col>11</xdr:col>
          <xdr:colOff>28575</xdr:colOff>
          <xdr:row>3</xdr:row>
          <xdr:rowOff>9525</xdr:rowOff>
        </xdr:to>
        <xdr:sp macro="" textlink="">
          <xdr:nvSpPr>
            <xdr:cNvPr id="9299" name="Check Box 83" hidden="1">
              <a:extLst>
                <a:ext uri="{63B3BB69-23CF-44E3-9099-C40C66FF867C}">
                  <a14:compatExt spid="_x0000_s92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8</xdr:row>
          <xdr:rowOff>0</xdr:rowOff>
        </xdr:from>
        <xdr:to>
          <xdr:col>11</xdr:col>
          <xdr:colOff>28575</xdr:colOff>
          <xdr:row>9</xdr:row>
          <xdr:rowOff>0</xdr:rowOff>
        </xdr:to>
        <xdr:sp macro="" textlink="">
          <xdr:nvSpPr>
            <xdr:cNvPr id="9300" name="Check Box 84" hidden="1">
              <a:extLst>
                <a:ext uri="{63B3BB69-23CF-44E3-9099-C40C66FF867C}">
                  <a14:compatExt spid="_x0000_s93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</xdr:row>
          <xdr:rowOff>9525</xdr:rowOff>
        </xdr:from>
        <xdr:to>
          <xdr:col>11</xdr:col>
          <xdr:colOff>28575</xdr:colOff>
          <xdr:row>4</xdr:row>
          <xdr:rowOff>9525</xdr:rowOff>
        </xdr:to>
        <xdr:sp macro="" textlink="">
          <xdr:nvSpPr>
            <xdr:cNvPr id="9301" name="Check Box 85" hidden="1">
              <a:extLst>
                <a:ext uri="{63B3BB69-23CF-44E3-9099-C40C66FF867C}">
                  <a14:compatExt spid="_x0000_s93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4</xdr:row>
          <xdr:rowOff>9525</xdr:rowOff>
        </xdr:from>
        <xdr:to>
          <xdr:col>11</xdr:col>
          <xdr:colOff>28575</xdr:colOff>
          <xdr:row>5</xdr:row>
          <xdr:rowOff>9525</xdr:rowOff>
        </xdr:to>
        <xdr:sp macro="" textlink="">
          <xdr:nvSpPr>
            <xdr:cNvPr id="9302" name="Check Box 86" hidden="1">
              <a:extLst>
                <a:ext uri="{63B3BB69-23CF-44E3-9099-C40C66FF867C}">
                  <a14:compatExt spid="_x0000_s93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4</xdr:row>
          <xdr:rowOff>180975</xdr:rowOff>
        </xdr:from>
        <xdr:to>
          <xdr:col>11</xdr:col>
          <xdr:colOff>28575</xdr:colOff>
          <xdr:row>5</xdr:row>
          <xdr:rowOff>180975</xdr:rowOff>
        </xdr:to>
        <xdr:sp macro="" textlink="">
          <xdr:nvSpPr>
            <xdr:cNvPr id="9303" name="Check Box 87" hidden="1">
              <a:extLst>
                <a:ext uri="{63B3BB69-23CF-44E3-9099-C40C66FF867C}">
                  <a14:compatExt spid="_x0000_s93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6</xdr:row>
          <xdr:rowOff>0</xdr:rowOff>
        </xdr:from>
        <xdr:to>
          <xdr:col>11</xdr:col>
          <xdr:colOff>28575</xdr:colOff>
          <xdr:row>7</xdr:row>
          <xdr:rowOff>0</xdr:rowOff>
        </xdr:to>
        <xdr:sp macro="" textlink="">
          <xdr:nvSpPr>
            <xdr:cNvPr id="9304" name="Check Box 88" hidden="1">
              <a:extLst>
                <a:ext uri="{63B3BB69-23CF-44E3-9099-C40C66FF867C}">
                  <a14:compatExt spid="_x0000_s93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7</xdr:row>
          <xdr:rowOff>9525</xdr:rowOff>
        </xdr:from>
        <xdr:to>
          <xdr:col>11</xdr:col>
          <xdr:colOff>28575</xdr:colOff>
          <xdr:row>8</xdr:row>
          <xdr:rowOff>9525</xdr:rowOff>
        </xdr:to>
        <xdr:sp macro="" textlink="">
          <xdr:nvSpPr>
            <xdr:cNvPr id="9305" name="Check Box 89" hidden="1">
              <a:extLst>
                <a:ext uri="{63B3BB69-23CF-44E3-9099-C40C66FF867C}">
                  <a14:compatExt spid="_x0000_s93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9</xdr:row>
          <xdr:rowOff>28575</xdr:rowOff>
        </xdr:from>
        <xdr:to>
          <xdr:col>11</xdr:col>
          <xdr:colOff>28575</xdr:colOff>
          <xdr:row>10</xdr:row>
          <xdr:rowOff>28575</xdr:rowOff>
        </xdr:to>
        <xdr:sp macro="" textlink="">
          <xdr:nvSpPr>
            <xdr:cNvPr id="9307" name="Check Box 91" hidden="1">
              <a:extLst>
                <a:ext uri="{63B3BB69-23CF-44E3-9099-C40C66FF867C}">
                  <a14:compatExt spid="_x0000_s93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10</xdr:row>
          <xdr:rowOff>28575</xdr:rowOff>
        </xdr:from>
        <xdr:to>
          <xdr:col>11</xdr:col>
          <xdr:colOff>28575</xdr:colOff>
          <xdr:row>11</xdr:row>
          <xdr:rowOff>28575</xdr:rowOff>
        </xdr:to>
        <xdr:sp macro="" textlink="">
          <xdr:nvSpPr>
            <xdr:cNvPr id="9308" name="Check Box 92" hidden="1">
              <a:extLst>
                <a:ext uri="{63B3BB69-23CF-44E3-9099-C40C66FF867C}">
                  <a14:compatExt spid="_x0000_s93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11</xdr:row>
          <xdr:rowOff>28575</xdr:rowOff>
        </xdr:from>
        <xdr:to>
          <xdr:col>11</xdr:col>
          <xdr:colOff>28575</xdr:colOff>
          <xdr:row>12</xdr:row>
          <xdr:rowOff>28575</xdr:rowOff>
        </xdr:to>
        <xdr:sp macro="" textlink="">
          <xdr:nvSpPr>
            <xdr:cNvPr id="9309" name="Check Box 93" hidden="1">
              <a:extLst>
                <a:ext uri="{63B3BB69-23CF-44E3-9099-C40C66FF867C}">
                  <a14:compatExt spid="_x0000_s93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13</xdr:row>
          <xdr:rowOff>9525</xdr:rowOff>
        </xdr:from>
        <xdr:to>
          <xdr:col>11</xdr:col>
          <xdr:colOff>28575</xdr:colOff>
          <xdr:row>14</xdr:row>
          <xdr:rowOff>9525</xdr:rowOff>
        </xdr:to>
        <xdr:sp macro="" textlink="">
          <xdr:nvSpPr>
            <xdr:cNvPr id="9311" name="Check Box 95" hidden="1">
              <a:extLst>
                <a:ext uri="{63B3BB69-23CF-44E3-9099-C40C66FF867C}">
                  <a14:compatExt spid="_x0000_s93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590550</xdr:colOff>
          <xdr:row>70</xdr:row>
          <xdr:rowOff>200025</xdr:rowOff>
        </xdr:from>
        <xdr:to>
          <xdr:col>8</xdr:col>
          <xdr:colOff>66675</xdr:colOff>
          <xdr:row>72</xdr:row>
          <xdr:rowOff>9525</xdr:rowOff>
        </xdr:to>
        <xdr:sp macro="" textlink="">
          <xdr:nvSpPr>
            <xdr:cNvPr id="9312" name="Check Box 96" hidden="1">
              <a:extLst>
                <a:ext uri="{63B3BB69-23CF-44E3-9099-C40C66FF867C}">
                  <a14:compatExt spid="_x0000_s93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590550</xdr:colOff>
          <xdr:row>71</xdr:row>
          <xdr:rowOff>180975</xdr:rowOff>
        </xdr:from>
        <xdr:to>
          <xdr:col>8</xdr:col>
          <xdr:colOff>66675</xdr:colOff>
          <xdr:row>73</xdr:row>
          <xdr:rowOff>9525</xdr:rowOff>
        </xdr:to>
        <xdr:sp macro="" textlink="">
          <xdr:nvSpPr>
            <xdr:cNvPr id="9313" name="Check Box 97" hidden="1">
              <a:extLst>
                <a:ext uri="{63B3BB69-23CF-44E3-9099-C40C66FF867C}">
                  <a14:compatExt spid="_x0000_s93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590550</xdr:colOff>
          <xdr:row>14</xdr:row>
          <xdr:rowOff>171450</xdr:rowOff>
        </xdr:from>
        <xdr:to>
          <xdr:col>7</xdr:col>
          <xdr:colOff>28575</xdr:colOff>
          <xdr:row>16</xdr:row>
          <xdr:rowOff>19050</xdr:rowOff>
        </xdr:to>
        <xdr:sp macro="" textlink="">
          <xdr:nvSpPr>
            <xdr:cNvPr id="9315" name="Check Box 99" hidden="1">
              <a:extLst>
                <a:ext uri="{63B3BB69-23CF-44E3-9099-C40C66FF867C}">
                  <a14:compatExt spid="_x0000_s93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590550</xdr:colOff>
          <xdr:row>13</xdr:row>
          <xdr:rowOff>180975</xdr:rowOff>
        </xdr:from>
        <xdr:to>
          <xdr:col>6</xdr:col>
          <xdr:colOff>161925</xdr:colOff>
          <xdr:row>14</xdr:row>
          <xdr:rowOff>190500</xdr:rowOff>
        </xdr:to>
        <xdr:sp macro="" textlink="">
          <xdr:nvSpPr>
            <xdr:cNvPr id="9316" name="Check Box 100" hidden="1">
              <a:extLst>
                <a:ext uri="{63B3BB69-23CF-44E3-9099-C40C66FF867C}">
                  <a14:compatExt spid="_x0000_s93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647700</xdr:colOff>
          <xdr:row>14</xdr:row>
          <xdr:rowOff>19050</xdr:rowOff>
        </xdr:from>
        <xdr:to>
          <xdr:col>11</xdr:col>
          <xdr:colOff>19050</xdr:colOff>
          <xdr:row>15</xdr:row>
          <xdr:rowOff>19050</xdr:rowOff>
        </xdr:to>
        <xdr:sp macro="" textlink="">
          <xdr:nvSpPr>
            <xdr:cNvPr id="9317" name="Check Box 101" hidden="1">
              <a:extLst>
                <a:ext uri="{63B3BB69-23CF-44E3-9099-C40C66FF867C}">
                  <a14:compatExt spid="_x0000_s93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581025</xdr:colOff>
          <xdr:row>27</xdr:row>
          <xdr:rowOff>180975</xdr:rowOff>
        </xdr:from>
        <xdr:to>
          <xdr:col>6</xdr:col>
          <xdr:colOff>161925</xdr:colOff>
          <xdr:row>29</xdr:row>
          <xdr:rowOff>19050</xdr:rowOff>
        </xdr:to>
        <xdr:sp macro="" textlink="">
          <xdr:nvSpPr>
            <xdr:cNvPr id="9318" name="Check Box 102" hidden="1">
              <a:extLst>
                <a:ext uri="{63B3BB69-23CF-44E3-9099-C40C66FF867C}">
                  <a14:compatExt spid="_x0000_s93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590550</xdr:colOff>
          <xdr:row>12</xdr:row>
          <xdr:rowOff>9525</xdr:rowOff>
        </xdr:from>
        <xdr:to>
          <xdr:col>7</xdr:col>
          <xdr:colOff>0</xdr:colOff>
          <xdr:row>12</xdr:row>
          <xdr:rowOff>190500</xdr:rowOff>
        </xdr:to>
        <xdr:sp macro="" textlink="">
          <xdr:nvSpPr>
            <xdr:cNvPr id="9319" name="Check Box 103" hidden="1">
              <a:extLst>
                <a:ext uri="{63B3BB69-23CF-44E3-9099-C40C66FF867C}">
                  <a14:compatExt spid="_x0000_s93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666750</xdr:colOff>
          <xdr:row>12</xdr:row>
          <xdr:rowOff>9525</xdr:rowOff>
        </xdr:from>
        <xdr:to>
          <xdr:col>11</xdr:col>
          <xdr:colOff>0</xdr:colOff>
          <xdr:row>13</xdr:row>
          <xdr:rowOff>9525</xdr:rowOff>
        </xdr:to>
        <xdr:sp macro="" textlink="">
          <xdr:nvSpPr>
            <xdr:cNvPr id="9320" name="Check Box 104" hidden="1">
              <a:extLst>
                <a:ext uri="{63B3BB69-23CF-44E3-9099-C40C66FF867C}">
                  <a14:compatExt spid="_x0000_s93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581025</xdr:colOff>
          <xdr:row>27</xdr:row>
          <xdr:rowOff>0</xdr:rowOff>
        </xdr:from>
        <xdr:to>
          <xdr:col>7</xdr:col>
          <xdr:colOff>9525</xdr:colOff>
          <xdr:row>28</xdr:row>
          <xdr:rowOff>0</xdr:rowOff>
        </xdr:to>
        <xdr:sp macro="" textlink="">
          <xdr:nvSpPr>
            <xdr:cNvPr id="9321" name="Check Box 105" hidden="1">
              <a:extLst>
                <a:ext uri="{63B3BB69-23CF-44E3-9099-C40C66FF867C}">
                  <a14:compatExt spid="_x0000_s93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uccs.edu/pts/transportation.html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2.xml"/><Relationship Id="rId13" Type="http://schemas.openxmlformats.org/officeDocument/2006/relationships/ctrlProp" Target="../ctrlProps/ctrlProp37.xml"/><Relationship Id="rId18" Type="http://schemas.openxmlformats.org/officeDocument/2006/relationships/ctrlProp" Target="../ctrlProps/ctrlProp42.xml"/><Relationship Id="rId26" Type="http://schemas.openxmlformats.org/officeDocument/2006/relationships/ctrlProp" Target="../ctrlProps/ctrlProp50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45.xml"/><Relationship Id="rId7" Type="http://schemas.openxmlformats.org/officeDocument/2006/relationships/ctrlProp" Target="../ctrlProps/ctrlProp31.xml"/><Relationship Id="rId12" Type="http://schemas.openxmlformats.org/officeDocument/2006/relationships/ctrlProp" Target="../ctrlProps/ctrlProp36.xml"/><Relationship Id="rId17" Type="http://schemas.openxmlformats.org/officeDocument/2006/relationships/ctrlProp" Target="../ctrlProps/ctrlProp41.xml"/><Relationship Id="rId25" Type="http://schemas.openxmlformats.org/officeDocument/2006/relationships/ctrlProp" Target="../ctrlProps/ctrlProp49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40.xml"/><Relationship Id="rId20" Type="http://schemas.openxmlformats.org/officeDocument/2006/relationships/ctrlProp" Target="../ctrlProps/ctrlProp44.xml"/><Relationship Id="rId29" Type="http://schemas.openxmlformats.org/officeDocument/2006/relationships/ctrlProp" Target="../ctrlProps/ctrlProp5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0.xml"/><Relationship Id="rId11" Type="http://schemas.openxmlformats.org/officeDocument/2006/relationships/ctrlProp" Target="../ctrlProps/ctrlProp35.xml"/><Relationship Id="rId24" Type="http://schemas.openxmlformats.org/officeDocument/2006/relationships/ctrlProp" Target="../ctrlProps/ctrlProp48.xml"/><Relationship Id="rId5" Type="http://schemas.openxmlformats.org/officeDocument/2006/relationships/ctrlProp" Target="../ctrlProps/ctrlProp29.xml"/><Relationship Id="rId15" Type="http://schemas.openxmlformats.org/officeDocument/2006/relationships/ctrlProp" Target="../ctrlProps/ctrlProp39.xml"/><Relationship Id="rId23" Type="http://schemas.openxmlformats.org/officeDocument/2006/relationships/ctrlProp" Target="../ctrlProps/ctrlProp47.xml"/><Relationship Id="rId28" Type="http://schemas.openxmlformats.org/officeDocument/2006/relationships/ctrlProp" Target="../ctrlProps/ctrlProp52.xml"/><Relationship Id="rId10" Type="http://schemas.openxmlformats.org/officeDocument/2006/relationships/ctrlProp" Target="../ctrlProps/ctrlProp34.xml"/><Relationship Id="rId19" Type="http://schemas.openxmlformats.org/officeDocument/2006/relationships/ctrlProp" Target="../ctrlProps/ctrlProp43.xml"/><Relationship Id="rId31" Type="http://schemas.openxmlformats.org/officeDocument/2006/relationships/ctrlProp" Target="../ctrlProps/ctrlProp55.xml"/><Relationship Id="rId4" Type="http://schemas.openxmlformats.org/officeDocument/2006/relationships/ctrlProp" Target="../ctrlProps/ctrlProp28.xml"/><Relationship Id="rId9" Type="http://schemas.openxmlformats.org/officeDocument/2006/relationships/ctrlProp" Target="../ctrlProps/ctrlProp33.xml"/><Relationship Id="rId14" Type="http://schemas.openxmlformats.org/officeDocument/2006/relationships/ctrlProp" Target="../ctrlProps/ctrlProp38.xml"/><Relationship Id="rId22" Type="http://schemas.openxmlformats.org/officeDocument/2006/relationships/ctrlProp" Target="../ctrlProps/ctrlProp46.xml"/><Relationship Id="rId27" Type="http://schemas.openxmlformats.org/officeDocument/2006/relationships/ctrlProp" Target="../ctrlProps/ctrlProp51.xml"/><Relationship Id="rId30" Type="http://schemas.openxmlformats.org/officeDocument/2006/relationships/ctrlProp" Target="../ctrlProps/ctrlProp54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0.xml"/><Relationship Id="rId13" Type="http://schemas.openxmlformats.org/officeDocument/2006/relationships/ctrlProp" Target="../ctrlProps/ctrlProp65.xml"/><Relationship Id="rId18" Type="http://schemas.openxmlformats.org/officeDocument/2006/relationships/ctrlProp" Target="../ctrlProps/ctrlProp70.xml"/><Relationship Id="rId26" Type="http://schemas.openxmlformats.org/officeDocument/2006/relationships/ctrlProp" Target="../ctrlProps/ctrlProp78.xml"/><Relationship Id="rId3" Type="http://schemas.openxmlformats.org/officeDocument/2006/relationships/vmlDrawing" Target="../drawings/vmlDrawing3.vml"/><Relationship Id="rId21" Type="http://schemas.openxmlformats.org/officeDocument/2006/relationships/ctrlProp" Target="../ctrlProps/ctrlProp73.xml"/><Relationship Id="rId7" Type="http://schemas.openxmlformats.org/officeDocument/2006/relationships/ctrlProp" Target="../ctrlProps/ctrlProp59.xml"/><Relationship Id="rId12" Type="http://schemas.openxmlformats.org/officeDocument/2006/relationships/ctrlProp" Target="../ctrlProps/ctrlProp64.xml"/><Relationship Id="rId17" Type="http://schemas.openxmlformats.org/officeDocument/2006/relationships/ctrlProp" Target="../ctrlProps/ctrlProp69.xml"/><Relationship Id="rId25" Type="http://schemas.openxmlformats.org/officeDocument/2006/relationships/ctrlProp" Target="../ctrlProps/ctrlProp77.xml"/><Relationship Id="rId2" Type="http://schemas.openxmlformats.org/officeDocument/2006/relationships/drawing" Target="../drawings/drawing4.xml"/><Relationship Id="rId16" Type="http://schemas.openxmlformats.org/officeDocument/2006/relationships/ctrlProp" Target="../ctrlProps/ctrlProp68.xml"/><Relationship Id="rId20" Type="http://schemas.openxmlformats.org/officeDocument/2006/relationships/ctrlProp" Target="../ctrlProps/ctrlProp72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58.xml"/><Relationship Id="rId11" Type="http://schemas.openxmlformats.org/officeDocument/2006/relationships/ctrlProp" Target="../ctrlProps/ctrlProp63.xml"/><Relationship Id="rId24" Type="http://schemas.openxmlformats.org/officeDocument/2006/relationships/ctrlProp" Target="../ctrlProps/ctrlProp76.xml"/><Relationship Id="rId5" Type="http://schemas.openxmlformats.org/officeDocument/2006/relationships/ctrlProp" Target="../ctrlProps/ctrlProp57.xml"/><Relationship Id="rId15" Type="http://schemas.openxmlformats.org/officeDocument/2006/relationships/ctrlProp" Target="../ctrlProps/ctrlProp67.xml"/><Relationship Id="rId23" Type="http://schemas.openxmlformats.org/officeDocument/2006/relationships/ctrlProp" Target="../ctrlProps/ctrlProp75.xml"/><Relationship Id="rId28" Type="http://schemas.openxmlformats.org/officeDocument/2006/relationships/ctrlProp" Target="../ctrlProps/ctrlProp80.xml"/><Relationship Id="rId10" Type="http://schemas.openxmlformats.org/officeDocument/2006/relationships/ctrlProp" Target="../ctrlProps/ctrlProp62.xml"/><Relationship Id="rId19" Type="http://schemas.openxmlformats.org/officeDocument/2006/relationships/ctrlProp" Target="../ctrlProps/ctrlProp71.xml"/><Relationship Id="rId4" Type="http://schemas.openxmlformats.org/officeDocument/2006/relationships/ctrlProp" Target="../ctrlProps/ctrlProp56.xml"/><Relationship Id="rId9" Type="http://schemas.openxmlformats.org/officeDocument/2006/relationships/ctrlProp" Target="../ctrlProps/ctrlProp61.xml"/><Relationship Id="rId14" Type="http://schemas.openxmlformats.org/officeDocument/2006/relationships/ctrlProp" Target="../ctrlProps/ctrlProp66.xml"/><Relationship Id="rId22" Type="http://schemas.openxmlformats.org/officeDocument/2006/relationships/ctrlProp" Target="../ctrlProps/ctrlProp74.xml"/><Relationship Id="rId27" Type="http://schemas.openxmlformats.org/officeDocument/2006/relationships/ctrlProp" Target="../ctrlProps/ctrlProp79.xml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90.xml"/><Relationship Id="rId18" Type="http://schemas.openxmlformats.org/officeDocument/2006/relationships/ctrlProp" Target="../ctrlProps/ctrlProp95.xml"/><Relationship Id="rId26" Type="http://schemas.openxmlformats.org/officeDocument/2006/relationships/ctrlProp" Target="../ctrlProps/ctrlProp103.xml"/><Relationship Id="rId39" Type="http://schemas.openxmlformats.org/officeDocument/2006/relationships/ctrlProp" Target="../ctrlProps/ctrlProp116.xml"/><Relationship Id="rId21" Type="http://schemas.openxmlformats.org/officeDocument/2006/relationships/ctrlProp" Target="../ctrlProps/ctrlProp98.xml"/><Relationship Id="rId34" Type="http://schemas.openxmlformats.org/officeDocument/2006/relationships/ctrlProp" Target="../ctrlProps/ctrlProp111.xml"/><Relationship Id="rId42" Type="http://schemas.openxmlformats.org/officeDocument/2006/relationships/ctrlProp" Target="../ctrlProps/ctrlProp119.xml"/><Relationship Id="rId47" Type="http://schemas.openxmlformats.org/officeDocument/2006/relationships/ctrlProp" Target="../ctrlProps/ctrlProp124.xml"/><Relationship Id="rId50" Type="http://schemas.openxmlformats.org/officeDocument/2006/relationships/ctrlProp" Target="../ctrlProps/ctrlProp127.xml"/><Relationship Id="rId55" Type="http://schemas.openxmlformats.org/officeDocument/2006/relationships/ctrlProp" Target="../ctrlProps/ctrlProp132.xml"/><Relationship Id="rId63" Type="http://schemas.openxmlformats.org/officeDocument/2006/relationships/ctrlProp" Target="../ctrlProps/ctrlProp140.xml"/><Relationship Id="rId68" Type="http://schemas.openxmlformats.org/officeDocument/2006/relationships/ctrlProp" Target="../ctrlProps/ctrlProp145.xml"/><Relationship Id="rId76" Type="http://schemas.openxmlformats.org/officeDocument/2006/relationships/ctrlProp" Target="../ctrlProps/ctrlProp153.xml"/><Relationship Id="rId84" Type="http://schemas.openxmlformats.org/officeDocument/2006/relationships/ctrlProp" Target="../ctrlProps/ctrlProp161.xml"/><Relationship Id="rId7" Type="http://schemas.openxmlformats.org/officeDocument/2006/relationships/ctrlProp" Target="../ctrlProps/ctrlProp84.xml"/><Relationship Id="rId71" Type="http://schemas.openxmlformats.org/officeDocument/2006/relationships/ctrlProp" Target="../ctrlProps/ctrlProp148.xml"/><Relationship Id="rId2" Type="http://schemas.openxmlformats.org/officeDocument/2006/relationships/drawing" Target="../drawings/drawing5.xml"/><Relationship Id="rId16" Type="http://schemas.openxmlformats.org/officeDocument/2006/relationships/ctrlProp" Target="../ctrlProps/ctrlProp93.xml"/><Relationship Id="rId29" Type="http://schemas.openxmlformats.org/officeDocument/2006/relationships/ctrlProp" Target="../ctrlProps/ctrlProp106.xml"/><Relationship Id="rId11" Type="http://schemas.openxmlformats.org/officeDocument/2006/relationships/ctrlProp" Target="../ctrlProps/ctrlProp88.xml"/><Relationship Id="rId24" Type="http://schemas.openxmlformats.org/officeDocument/2006/relationships/ctrlProp" Target="../ctrlProps/ctrlProp101.xml"/><Relationship Id="rId32" Type="http://schemas.openxmlformats.org/officeDocument/2006/relationships/ctrlProp" Target="../ctrlProps/ctrlProp109.xml"/><Relationship Id="rId37" Type="http://schemas.openxmlformats.org/officeDocument/2006/relationships/ctrlProp" Target="../ctrlProps/ctrlProp114.xml"/><Relationship Id="rId40" Type="http://schemas.openxmlformats.org/officeDocument/2006/relationships/ctrlProp" Target="../ctrlProps/ctrlProp117.xml"/><Relationship Id="rId45" Type="http://schemas.openxmlformats.org/officeDocument/2006/relationships/ctrlProp" Target="../ctrlProps/ctrlProp122.xml"/><Relationship Id="rId53" Type="http://schemas.openxmlformats.org/officeDocument/2006/relationships/ctrlProp" Target="../ctrlProps/ctrlProp130.xml"/><Relationship Id="rId58" Type="http://schemas.openxmlformats.org/officeDocument/2006/relationships/ctrlProp" Target="../ctrlProps/ctrlProp135.xml"/><Relationship Id="rId66" Type="http://schemas.openxmlformats.org/officeDocument/2006/relationships/ctrlProp" Target="../ctrlProps/ctrlProp143.xml"/><Relationship Id="rId74" Type="http://schemas.openxmlformats.org/officeDocument/2006/relationships/ctrlProp" Target="../ctrlProps/ctrlProp151.xml"/><Relationship Id="rId79" Type="http://schemas.openxmlformats.org/officeDocument/2006/relationships/ctrlProp" Target="../ctrlProps/ctrlProp156.xml"/><Relationship Id="rId87" Type="http://schemas.openxmlformats.org/officeDocument/2006/relationships/ctrlProp" Target="../ctrlProps/ctrlProp164.xml"/><Relationship Id="rId5" Type="http://schemas.openxmlformats.org/officeDocument/2006/relationships/ctrlProp" Target="../ctrlProps/ctrlProp82.xml"/><Relationship Id="rId61" Type="http://schemas.openxmlformats.org/officeDocument/2006/relationships/ctrlProp" Target="../ctrlProps/ctrlProp138.xml"/><Relationship Id="rId82" Type="http://schemas.openxmlformats.org/officeDocument/2006/relationships/ctrlProp" Target="../ctrlProps/ctrlProp159.xml"/><Relationship Id="rId19" Type="http://schemas.openxmlformats.org/officeDocument/2006/relationships/ctrlProp" Target="../ctrlProps/ctrlProp96.xml"/><Relationship Id="rId4" Type="http://schemas.openxmlformats.org/officeDocument/2006/relationships/ctrlProp" Target="../ctrlProps/ctrlProp81.xml"/><Relationship Id="rId9" Type="http://schemas.openxmlformats.org/officeDocument/2006/relationships/ctrlProp" Target="../ctrlProps/ctrlProp86.xml"/><Relationship Id="rId14" Type="http://schemas.openxmlformats.org/officeDocument/2006/relationships/ctrlProp" Target="../ctrlProps/ctrlProp91.xml"/><Relationship Id="rId22" Type="http://schemas.openxmlformats.org/officeDocument/2006/relationships/ctrlProp" Target="../ctrlProps/ctrlProp99.xml"/><Relationship Id="rId27" Type="http://schemas.openxmlformats.org/officeDocument/2006/relationships/ctrlProp" Target="../ctrlProps/ctrlProp104.xml"/><Relationship Id="rId30" Type="http://schemas.openxmlformats.org/officeDocument/2006/relationships/ctrlProp" Target="../ctrlProps/ctrlProp107.xml"/><Relationship Id="rId35" Type="http://schemas.openxmlformats.org/officeDocument/2006/relationships/ctrlProp" Target="../ctrlProps/ctrlProp112.xml"/><Relationship Id="rId43" Type="http://schemas.openxmlformats.org/officeDocument/2006/relationships/ctrlProp" Target="../ctrlProps/ctrlProp120.xml"/><Relationship Id="rId48" Type="http://schemas.openxmlformats.org/officeDocument/2006/relationships/ctrlProp" Target="../ctrlProps/ctrlProp125.xml"/><Relationship Id="rId56" Type="http://schemas.openxmlformats.org/officeDocument/2006/relationships/ctrlProp" Target="../ctrlProps/ctrlProp133.xml"/><Relationship Id="rId64" Type="http://schemas.openxmlformats.org/officeDocument/2006/relationships/ctrlProp" Target="../ctrlProps/ctrlProp141.xml"/><Relationship Id="rId69" Type="http://schemas.openxmlformats.org/officeDocument/2006/relationships/ctrlProp" Target="../ctrlProps/ctrlProp146.xml"/><Relationship Id="rId77" Type="http://schemas.openxmlformats.org/officeDocument/2006/relationships/ctrlProp" Target="../ctrlProps/ctrlProp154.xml"/><Relationship Id="rId8" Type="http://schemas.openxmlformats.org/officeDocument/2006/relationships/ctrlProp" Target="../ctrlProps/ctrlProp85.xml"/><Relationship Id="rId51" Type="http://schemas.openxmlformats.org/officeDocument/2006/relationships/ctrlProp" Target="../ctrlProps/ctrlProp128.xml"/><Relationship Id="rId72" Type="http://schemas.openxmlformats.org/officeDocument/2006/relationships/ctrlProp" Target="../ctrlProps/ctrlProp149.xml"/><Relationship Id="rId80" Type="http://schemas.openxmlformats.org/officeDocument/2006/relationships/ctrlProp" Target="../ctrlProps/ctrlProp157.xml"/><Relationship Id="rId85" Type="http://schemas.openxmlformats.org/officeDocument/2006/relationships/ctrlProp" Target="../ctrlProps/ctrlProp162.xml"/><Relationship Id="rId3" Type="http://schemas.openxmlformats.org/officeDocument/2006/relationships/vmlDrawing" Target="../drawings/vmlDrawing4.vml"/><Relationship Id="rId12" Type="http://schemas.openxmlformats.org/officeDocument/2006/relationships/ctrlProp" Target="../ctrlProps/ctrlProp89.xml"/><Relationship Id="rId17" Type="http://schemas.openxmlformats.org/officeDocument/2006/relationships/ctrlProp" Target="../ctrlProps/ctrlProp94.xml"/><Relationship Id="rId25" Type="http://schemas.openxmlformats.org/officeDocument/2006/relationships/ctrlProp" Target="../ctrlProps/ctrlProp102.xml"/><Relationship Id="rId33" Type="http://schemas.openxmlformats.org/officeDocument/2006/relationships/ctrlProp" Target="../ctrlProps/ctrlProp110.xml"/><Relationship Id="rId38" Type="http://schemas.openxmlformats.org/officeDocument/2006/relationships/ctrlProp" Target="../ctrlProps/ctrlProp115.xml"/><Relationship Id="rId46" Type="http://schemas.openxmlformats.org/officeDocument/2006/relationships/ctrlProp" Target="../ctrlProps/ctrlProp123.xml"/><Relationship Id="rId59" Type="http://schemas.openxmlformats.org/officeDocument/2006/relationships/ctrlProp" Target="../ctrlProps/ctrlProp136.xml"/><Relationship Id="rId67" Type="http://schemas.openxmlformats.org/officeDocument/2006/relationships/ctrlProp" Target="../ctrlProps/ctrlProp144.xml"/><Relationship Id="rId20" Type="http://schemas.openxmlformats.org/officeDocument/2006/relationships/ctrlProp" Target="../ctrlProps/ctrlProp97.xml"/><Relationship Id="rId41" Type="http://schemas.openxmlformats.org/officeDocument/2006/relationships/ctrlProp" Target="../ctrlProps/ctrlProp118.xml"/><Relationship Id="rId54" Type="http://schemas.openxmlformats.org/officeDocument/2006/relationships/ctrlProp" Target="../ctrlProps/ctrlProp131.xml"/><Relationship Id="rId62" Type="http://schemas.openxmlformats.org/officeDocument/2006/relationships/ctrlProp" Target="../ctrlProps/ctrlProp139.xml"/><Relationship Id="rId70" Type="http://schemas.openxmlformats.org/officeDocument/2006/relationships/ctrlProp" Target="../ctrlProps/ctrlProp147.xml"/><Relationship Id="rId75" Type="http://schemas.openxmlformats.org/officeDocument/2006/relationships/ctrlProp" Target="../ctrlProps/ctrlProp152.xml"/><Relationship Id="rId83" Type="http://schemas.openxmlformats.org/officeDocument/2006/relationships/ctrlProp" Target="../ctrlProps/ctrlProp160.xml"/><Relationship Id="rId88" Type="http://schemas.openxmlformats.org/officeDocument/2006/relationships/ctrlProp" Target="../ctrlProps/ctrlProp165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83.xml"/><Relationship Id="rId15" Type="http://schemas.openxmlformats.org/officeDocument/2006/relationships/ctrlProp" Target="../ctrlProps/ctrlProp92.xml"/><Relationship Id="rId23" Type="http://schemas.openxmlformats.org/officeDocument/2006/relationships/ctrlProp" Target="../ctrlProps/ctrlProp100.xml"/><Relationship Id="rId28" Type="http://schemas.openxmlformats.org/officeDocument/2006/relationships/ctrlProp" Target="../ctrlProps/ctrlProp105.xml"/><Relationship Id="rId36" Type="http://schemas.openxmlformats.org/officeDocument/2006/relationships/ctrlProp" Target="../ctrlProps/ctrlProp113.xml"/><Relationship Id="rId49" Type="http://schemas.openxmlformats.org/officeDocument/2006/relationships/ctrlProp" Target="../ctrlProps/ctrlProp126.xml"/><Relationship Id="rId57" Type="http://schemas.openxmlformats.org/officeDocument/2006/relationships/ctrlProp" Target="../ctrlProps/ctrlProp134.xml"/><Relationship Id="rId10" Type="http://schemas.openxmlformats.org/officeDocument/2006/relationships/ctrlProp" Target="../ctrlProps/ctrlProp87.xml"/><Relationship Id="rId31" Type="http://schemas.openxmlformats.org/officeDocument/2006/relationships/ctrlProp" Target="../ctrlProps/ctrlProp108.xml"/><Relationship Id="rId44" Type="http://schemas.openxmlformats.org/officeDocument/2006/relationships/ctrlProp" Target="../ctrlProps/ctrlProp121.xml"/><Relationship Id="rId52" Type="http://schemas.openxmlformats.org/officeDocument/2006/relationships/ctrlProp" Target="../ctrlProps/ctrlProp129.xml"/><Relationship Id="rId60" Type="http://schemas.openxmlformats.org/officeDocument/2006/relationships/ctrlProp" Target="../ctrlProps/ctrlProp137.xml"/><Relationship Id="rId65" Type="http://schemas.openxmlformats.org/officeDocument/2006/relationships/ctrlProp" Target="../ctrlProps/ctrlProp142.xml"/><Relationship Id="rId73" Type="http://schemas.openxmlformats.org/officeDocument/2006/relationships/ctrlProp" Target="../ctrlProps/ctrlProp150.xml"/><Relationship Id="rId78" Type="http://schemas.openxmlformats.org/officeDocument/2006/relationships/ctrlProp" Target="../ctrlProps/ctrlProp155.xml"/><Relationship Id="rId81" Type="http://schemas.openxmlformats.org/officeDocument/2006/relationships/ctrlProp" Target="../ctrlProps/ctrlProp158.xml"/><Relationship Id="rId86" Type="http://schemas.openxmlformats.org/officeDocument/2006/relationships/ctrlProp" Target="../ctrlProps/ctrlProp16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2:W44"/>
  <sheetViews>
    <sheetView showGridLines="0" zoomScale="69" zoomScaleNormal="69" workbookViewId="0">
      <selection activeCell="S17" sqref="S17:W17"/>
    </sheetView>
  </sheetViews>
  <sheetFormatPr defaultRowHeight="15" x14ac:dyDescent="0.25"/>
  <cols>
    <col min="13" max="13" width="10.5703125" customWidth="1"/>
    <col min="23" max="23" width="20.5703125" customWidth="1"/>
  </cols>
  <sheetData>
    <row r="2" spans="2:23" x14ac:dyDescent="0.25">
      <c r="B2" s="190" t="s">
        <v>91</v>
      </c>
      <c r="C2" s="232"/>
      <c r="D2" s="232"/>
      <c r="E2" s="233"/>
      <c r="F2" s="190" t="s">
        <v>90</v>
      </c>
      <c r="G2" s="191"/>
      <c r="H2" s="191"/>
      <c r="I2" s="192"/>
      <c r="J2" s="190" t="s">
        <v>59</v>
      </c>
      <c r="K2" s="191"/>
      <c r="L2" s="191"/>
      <c r="M2" s="192"/>
      <c r="N2" s="190" t="s">
        <v>88</v>
      </c>
      <c r="O2" s="191"/>
      <c r="P2" s="191"/>
      <c r="Q2" s="192"/>
      <c r="R2" s="190" t="s">
        <v>89</v>
      </c>
      <c r="S2" s="191"/>
      <c r="T2" s="191"/>
      <c r="U2" s="192"/>
    </row>
    <row r="3" spans="2:23" x14ac:dyDescent="0.25">
      <c r="B3" s="234"/>
      <c r="C3" s="235"/>
      <c r="D3" s="235"/>
      <c r="E3" s="236"/>
      <c r="F3" s="193"/>
      <c r="G3" s="194"/>
      <c r="H3" s="194"/>
      <c r="I3" s="195"/>
      <c r="J3" s="193"/>
      <c r="K3" s="194"/>
      <c r="L3" s="194"/>
      <c r="M3" s="195"/>
      <c r="N3" s="193"/>
      <c r="O3" s="194"/>
      <c r="P3" s="194"/>
      <c r="Q3" s="195"/>
      <c r="R3" s="193"/>
      <c r="S3" s="194"/>
      <c r="T3" s="194"/>
      <c r="U3" s="195"/>
    </row>
    <row r="4" spans="2:23" x14ac:dyDescent="0.25">
      <c r="B4" s="196"/>
      <c r="C4" s="197"/>
      <c r="D4" s="197"/>
      <c r="E4" s="198"/>
      <c r="F4" s="196"/>
      <c r="G4" s="197"/>
      <c r="H4" s="197"/>
      <c r="I4" s="198"/>
      <c r="J4" s="196"/>
      <c r="K4" s="197"/>
      <c r="L4" s="197"/>
      <c r="M4" s="198"/>
      <c r="N4" s="196"/>
      <c r="O4" s="197"/>
      <c r="P4" s="197"/>
      <c r="Q4" s="198"/>
      <c r="R4" s="196"/>
      <c r="S4" s="197"/>
      <c r="T4" s="197"/>
      <c r="U4" s="198"/>
    </row>
    <row r="5" spans="2:23" x14ac:dyDescent="0.25">
      <c r="B5" s="199"/>
      <c r="C5" s="200"/>
      <c r="D5" s="200"/>
      <c r="E5" s="201"/>
      <c r="F5" s="199"/>
      <c r="G5" s="200"/>
      <c r="H5" s="200"/>
      <c r="I5" s="201"/>
      <c r="J5" s="199"/>
      <c r="K5" s="200"/>
      <c r="L5" s="200"/>
      <c r="M5" s="201"/>
      <c r="N5" s="199"/>
      <c r="O5" s="200"/>
      <c r="P5" s="200"/>
      <c r="Q5" s="201"/>
      <c r="R5" s="199"/>
      <c r="S5" s="200"/>
      <c r="T5" s="200"/>
      <c r="U5" s="201"/>
    </row>
    <row r="6" spans="2:23" x14ac:dyDescent="0.25">
      <c r="B6" s="239"/>
      <c r="C6" s="239"/>
      <c r="D6" s="239"/>
      <c r="E6" s="239"/>
      <c r="F6" s="239"/>
      <c r="G6" s="239"/>
      <c r="H6" s="239"/>
      <c r="I6" s="239"/>
      <c r="J6" s="239"/>
      <c r="K6" s="239"/>
      <c r="L6" s="239"/>
      <c r="M6" s="239"/>
      <c r="N6" s="240" t="s">
        <v>62</v>
      </c>
      <c r="O6" s="241"/>
      <c r="P6" s="241"/>
      <c r="Q6" s="242"/>
      <c r="R6" s="240" t="s">
        <v>63</v>
      </c>
      <c r="S6" s="241"/>
      <c r="T6" s="241"/>
      <c r="U6" s="242"/>
    </row>
    <row r="7" spans="2:23" x14ac:dyDescent="0.25">
      <c r="B7" s="239"/>
      <c r="C7" s="239"/>
      <c r="D7" s="239"/>
      <c r="E7" s="239"/>
      <c r="F7" s="239"/>
      <c r="G7" s="239"/>
      <c r="H7" s="239"/>
      <c r="I7" s="239"/>
      <c r="J7" s="239"/>
      <c r="K7" s="239"/>
      <c r="L7" s="239"/>
      <c r="M7" s="239"/>
      <c r="N7" s="243"/>
      <c r="O7" s="244"/>
      <c r="P7" s="244"/>
      <c r="Q7" s="245"/>
      <c r="R7" s="243"/>
      <c r="S7" s="244"/>
      <c r="T7" s="244"/>
      <c r="U7" s="245"/>
    </row>
    <row r="8" spans="2:23" ht="18.75" x14ac:dyDescent="0.25">
      <c r="B8" s="239"/>
      <c r="C8" s="239"/>
      <c r="D8" s="239"/>
      <c r="E8" s="239"/>
      <c r="F8" s="239"/>
      <c r="G8" s="239"/>
      <c r="H8" s="239"/>
      <c r="I8" s="239"/>
      <c r="J8" s="239"/>
      <c r="K8" s="239"/>
      <c r="L8" s="239"/>
      <c r="M8" s="239"/>
      <c r="N8" s="237" t="s">
        <v>67</v>
      </c>
      <c r="O8" s="238"/>
      <c r="P8" s="238"/>
      <c r="Q8" s="238"/>
      <c r="R8" s="246">
        <v>1</v>
      </c>
      <c r="S8" s="247"/>
      <c r="T8" s="247"/>
      <c r="U8" s="248"/>
    </row>
    <row r="9" spans="2:23" ht="18.75" x14ac:dyDescent="0.25">
      <c r="B9" s="239"/>
      <c r="C9" s="239"/>
      <c r="D9" s="239"/>
      <c r="E9" s="239"/>
      <c r="F9" s="239"/>
      <c r="G9" s="239"/>
      <c r="H9" s="239"/>
      <c r="I9" s="239"/>
      <c r="J9" s="239"/>
      <c r="K9" s="239"/>
      <c r="L9" s="239"/>
      <c r="M9" s="239"/>
      <c r="N9" s="237" t="s">
        <v>68</v>
      </c>
      <c r="O9" s="237"/>
      <c r="P9" s="237"/>
      <c r="Q9" s="237"/>
      <c r="R9" s="249">
        <v>0.9</v>
      </c>
      <c r="S9" s="250"/>
      <c r="T9" s="250"/>
      <c r="U9" s="251"/>
    </row>
    <row r="10" spans="2:23" ht="18.75" x14ac:dyDescent="0.25">
      <c r="B10" s="239"/>
      <c r="C10" s="239"/>
      <c r="D10" s="239"/>
      <c r="E10" s="239"/>
      <c r="F10" s="239"/>
      <c r="G10" s="239"/>
      <c r="H10" s="239"/>
      <c r="I10" s="239"/>
      <c r="J10" s="239"/>
      <c r="K10" s="239"/>
      <c r="L10" s="239"/>
      <c r="M10" s="239"/>
      <c r="N10" s="237" t="s">
        <v>69</v>
      </c>
      <c r="O10" s="237"/>
      <c r="P10" s="237"/>
      <c r="Q10" s="237"/>
      <c r="R10" s="246">
        <v>0.8</v>
      </c>
      <c r="S10" s="247"/>
      <c r="T10" s="247"/>
      <c r="U10" s="248"/>
    </row>
    <row r="11" spans="2:23" ht="18.75" x14ac:dyDescent="0.25">
      <c r="B11" s="239"/>
      <c r="C11" s="239"/>
      <c r="D11" s="239"/>
      <c r="E11" s="239"/>
      <c r="F11" s="239"/>
      <c r="G11" s="239"/>
      <c r="H11" s="239"/>
      <c r="I11" s="239"/>
      <c r="J11" s="239"/>
      <c r="K11" s="239"/>
      <c r="L11" s="239"/>
      <c r="M11" s="239"/>
      <c r="N11" s="237" t="s">
        <v>70</v>
      </c>
      <c r="O11" s="237"/>
      <c r="P11" s="237"/>
      <c r="Q11" s="237"/>
      <c r="R11" s="246">
        <v>0.6</v>
      </c>
      <c r="S11" s="247"/>
      <c r="T11" s="247"/>
      <c r="U11" s="248"/>
    </row>
    <row r="12" spans="2:23" x14ac:dyDescent="0.25">
      <c r="B12" s="239"/>
      <c r="C12" s="239"/>
      <c r="D12" s="239"/>
      <c r="E12" s="239"/>
      <c r="F12" s="239"/>
      <c r="G12" s="239"/>
      <c r="H12" s="239"/>
      <c r="I12" s="239"/>
      <c r="J12" s="239"/>
      <c r="K12" s="239"/>
      <c r="L12" s="239"/>
      <c r="M12" s="239"/>
    </row>
    <row r="13" spans="2:23" ht="15" customHeight="1" x14ac:dyDescent="0.25">
      <c r="B13" s="222" t="s">
        <v>60</v>
      </c>
      <c r="C13" s="223"/>
      <c r="D13" s="223"/>
      <c r="E13" s="223"/>
      <c r="F13" s="224" t="s">
        <v>57</v>
      </c>
      <c r="G13" s="225"/>
      <c r="H13" s="225"/>
      <c r="I13" s="226"/>
      <c r="J13" s="230" t="s">
        <v>58</v>
      </c>
      <c r="K13" s="231"/>
      <c r="L13" s="231"/>
      <c r="M13" s="231"/>
      <c r="N13" s="252" t="s">
        <v>147</v>
      </c>
      <c r="O13" s="253"/>
      <c r="P13" s="253"/>
      <c r="Q13" s="253"/>
      <c r="R13" s="253"/>
      <c r="S13" s="252" t="s">
        <v>66</v>
      </c>
      <c r="T13" s="252"/>
      <c r="U13" s="252"/>
      <c r="V13" s="252"/>
      <c r="W13" s="252"/>
    </row>
    <row r="14" spans="2:23" ht="15" customHeight="1" x14ac:dyDescent="0.25">
      <c r="B14" s="223"/>
      <c r="C14" s="223"/>
      <c r="D14" s="223"/>
      <c r="E14" s="223"/>
      <c r="F14" s="227"/>
      <c r="G14" s="228"/>
      <c r="H14" s="228"/>
      <c r="I14" s="229"/>
      <c r="J14" s="231"/>
      <c r="K14" s="231"/>
      <c r="L14" s="231"/>
      <c r="M14" s="231"/>
      <c r="N14" s="253"/>
      <c r="O14" s="253"/>
      <c r="P14" s="253"/>
      <c r="Q14" s="253"/>
      <c r="R14" s="253"/>
      <c r="S14" s="252"/>
      <c r="T14" s="252"/>
      <c r="U14" s="252"/>
      <c r="V14" s="252"/>
      <c r="W14" s="252"/>
    </row>
    <row r="15" spans="2:23" x14ac:dyDescent="0.25">
      <c r="B15" s="215" t="s">
        <v>1</v>
      </c>
      <c r="C15" s="216"/>
      <c r="D15" s="216"/>
      <c r="E15" s="217"/>
      <c r="F15" s="221">
        <f>'OFFICE COMFORT'!U29</f>
        <v>53</v>
      </c>
      <c r="G15" s="221"/>
      <c r="H15" s="221"/>
      <c r="I15" s="221"/>
      <c r="J15" s="153">
        <f>'OFFICE COMFORT'!V29</f>
        <v>55</v>
      </c>
      <c r="K15" s="154"/>
      <c r="L15" s="154"/>
      <c r="M15" s="155"/>
      <c r="N15" s="255" t="str">
        <f>IF('REDUCE, REUSE, RECYCLE'!G3=TRUE,"MINIMIZING PRINTING"," ")</f>
        <v>MINIMIZING PRINTING</v>
      </c>
      <c r="O15" s="255"/>
      <c r="P15" s="255"/>
      <c r="Q15" s="255"/>
      <c r="R15" s="255"/>
      <c r="S15" s="254" t="str">
        <f>IF('REDUCE, REUSE, RECYCLE'!G3=FALSE,"MINIMIZING PRINTING"," ")</f>
        <v xml:space="preserve"> </v>
      </c>
      <c r="T15" s="254"/>
      <c r="U15" s="254"/>
      <c r="V15" s="254"/>
      <c r="W15" s="254"/>
    </row>
    <row r="16" spans="2:23" x14ac:dyDescent="0.25">
      <c r="B16" s="218"/>
      <c r="C16" s="219"/>
      <c r="D16" s="219"/>
      <c r="E16" s="220"/>
      <c r="F16" s="221"/>
      <c r="G16" s="221"/>
      <c r="H16" s="221"/>
      <c r="I16" s="221"/>
      <c r="J16" s="156"/>
      <c r="K16" s="157"/>
      <c r="L16" s="157"/>
      <c r="M16" s="158"/>
      <c r="N16" s="255" t="str">
        <f>IF('REDUCE, REUSE, RECYCLE'!G14=TRUE,"UTILIZING REUSABLE DRINK CONTAINER"," ")</f>
        <v>UTILIZING REUSABLE DRINK CONTAINER</v>
      </c>
      <c r="O16" s="255"/>
      <c r="P16" s="255"/>
      <c r="Q16" s="255"/>
      <c r="R16" s="255"/>
      <c r="S16" s="254" t="str">
        <f>IF('REDUCE, REUSE, RECYCLE'!G14=FALSE,"UTILIZING REUSABLE DRINK CONTAINER"," ")</f>
        <v xml:space="preserve"> </v>
      </c>
      <c r="T16" s="254"/>
      <c r="U16" s="254"/>
      <c r="V16" s="254"/>
      <c r="W16" s="254"/>
    </row>
    <row r="17" spans="2:23" x14ac:dyDescent="0.25">
      <c r="B17" s="215" t="s">
        <v>4</v>
      </c>
      <c r="C17" s="216"/>
      <c r="D17" s="216"/>
      <c r="E17" s="217"/>
      <c r="F17" s="153">
        <f>'REDUCE, REUSE, RECYCLE'!Y26</f>
        <v>7</v>
      </c>
      <c r="G17" s="154"/>
      <c r="H17" s="154"/>
      <c r="I17" s="155"/>
      <c r="J17" s="153">
        <f>'REDUCE, REUSE, RECYCLE'!Z26</f>
        <v>11</v>
      </c>
      <c r="K17" s="154"/>
      <c r="L17" s="154"/>
      <c r="M17" s="155"/>
      <c r="N17" s="255" t="str">
        <f>IF(AND('REDUCE, REUSE, RECYCLE'!G21=TRUE,'REDUCE, REUSE, RECYCLE'!G22=TRUE,'REDUCE, REUSE, RECYCLE'!G23=TRUE),"SINGLE STREAM RECYCLING"," ")</f>
        <v xml:space="preserve"> </v>
      </c>
      <c r="O17" s="255"/>
      <c r="P17" s="255"/>
      <c r="Q17" s="255"/>
      <c r="R17" s="255"/>
      <c r="S17" s="254" t="str">
        <f>IF(OR('REDUCE, REUSE, RECYCLE'!G22=FALSE,'REDUCE, REUSE, RECYCLE'!G23=FALSE,'REDUCE, REUSE, RECYCLE'!G24=FALSE),"SINGLE STREAM RECYCLING"," ")</f>
        <v>SINGLE STREAM RECYCLING</v>
      </c>
      <c r="T17" s="254"/>
      <c r="U17" s="254"/>
      <c r="V17" s="254"/>
      <c r="W17" s="254"/>
    </row>
    <row r="18" spans="2:23" x14ac:dyDescent="0.25">
      <c r="B18" s="218"/>
      <c r="C18" s="219"/>
      <c r="D18" s="219"/>
      <c r="E18" s="220"/>
      <c r="F18" s="156"/>
      <c r="G18" s="157"/>
      <c r="H18" s="157"/>
      <c r="I18" s="158"/>
      <c r="J18" s="156"/>
      <c r="K18" s="157"/>
      <c r="L18" s="157"/>
      <c r="M18" s="158"/>
      <c r="N18" s="255" t="str">
        <f>IF('REDUCE, REUSE, RECYCLE'!G24=TRUE,"CARDBOARD RECYCLING"," ")</f>
        <v xml:space="preserve"> </v>
      </c>
      <c r="O18" s="255"/>
      <c r="P18" s="255"/>
      <c r="Q18" s="255"/>
      <c r="R18" s="255"/>
      <c r="S18" s="254" t="str">
        <f>IF('REDUCE, REUSE, RECYCLE'!G24=FALSE,"CARDBOARD RECYCLING"," ")</f>
        <v>CARDBOARD RECYCLING</v>
      </c>
      <c r="T18" s="254"/>
      <c r="U18" s="254"/>
      <c r="V18" s="254"/>
      <c r="W18" s="254"/>
    </row>
    <row r="19" spans="2:23" x14ac:dyDescent="0.25">
      <c r="B19" s="215" t="s">
        <v>61</v>
      </c>
      <c r="C19" s="216"/>
      <c r="D19" s="216"/>
      <c r="E19" s="217"/>
      <c r="F19" s="153">
        <f>'ENERGY USAGE'!T24</f>
        <v>0</v>
      </c>
      <c r="G19" s="154"/>
      <c r="H19" s="154"/>
      <c r="I19" s="155"/>
      <c r="J19" s="153">
        <f>'ENERGY USAGE'!U24</f>
        <v>16</v>
      </c>
      <c r="K19" s="154"/>
      <c r="L19" s="154"/>
      <c r="M19" s="155"/>
      <c r="N19" s="255" t="str">
        <f>IF('REDUCE, REUSE, RECYCLE'!G25=TRUE,"ELECTRONICS RECYCLING"," ")</f>
        <v xml:space="preserve"> </v>
      </c>
      <c r="O19" s="255"/>
      <c r="P19" s="255"/>
      <c r="Q19" s="255"/>
      <c r="R19" s="255"/>
      <c r="S19" s="254" t="str">
        <f>IF('REDUCE, REUSE, RECYCLE'!G25=FALSE,"ELECTRONICS RECYCLING"," ")</f>
        <v>ELECTRONICS RECYCLING</v>
      </c>
      <c r="T19" s="254"/>
      <c r="U19" s="254"/>
      <c r="V19" s="254"/>
      <c r="W19" s="254"/>
    </row>
    <row r="20" spans="2:23" x14ac:dyDescent="0.25">
      <c r="B20" s="218"/>
      <c r="C20" s="219"/>
      <c r="D20" s="219"/>
      <c r="E20" s="220"/>
      <c r="F20" s="156"/>
      <c r="G20" s="157"/>
      <c r="H20" s="157"/>
      <c r="I20" s="158"/>
      <c r="J20" s="156"/>
      <c r="K20" s="157"/>
      <c r="L20" s="157"/>
      <c r="M20" s="158"/>
      <c r="N20" s="255" t="str">
        <f>IF(AND('ENERGY USAGE'!H7=TRUE,'ENERGY USAGE'!H13=TRUE),"POWERING DOWN MONITOR"," ")</f>
        <v xml:space="preserve"> </v>
      </c>
      <c r="O20" s="255"/>
      <c r="P20" s="255"/>
      <c r="Q20" s="255"/>
      <c r="R20" s="255"/>
      <c r="S20" s="254" t="str">
        <f>IF(OR('ENERGY USAGE'!H7=FALSE,'ENERGY USAGE'!H13=FALSE),"POWERING DOWN MONITOR"," ")</f>
        <v>POWERING DOWN MONITOR</v>
      </c>
      <c r="T20" s="254"/>
      <c r="U20" s="254"/>
      <c r="V20" s="254"/>
      <c r="W20" s="254"/>
    </row>
    <row r="21" spans="2:23" ht="15" customHeight="1" x14ac:dyDescent="0.25">
      <c r="B21" s="203" t="s">
        <v>64</v>
      </c>
      <c r="C21" s="204"/>
      <c r="D21" s="204"/>
      <c r="E21" s="204"/>
      <c r="F21" s="209">
        <f>F15+F17+F19</f>
        <v>60</v>
      </c>
      <c r="G21" s="210"/>
      <c r="H21" s="203" t="s">
        <v>65</v>
      </c>
      <c r="I21" s="204"/>
      <c r="J21" s="204"/>
      <c r="K21" s="204"/>
      <c r="L21" s="256">
        <f>((F15+F17+F19)/(J15+J17+J19))*100</f>
        <v>73.170731707317074</v>
      </c>
      <c r="M21" s="257"/>
      <c r="N21" s="255" t="str">
        <f>IF('ENERGY USAGE'!H14=TRUE,"POWERING DOWN COMPUTER"," ")</f>
        <v xml:space="preserve"> </v>
      </c>
      <c r="O21" s="255"/>
      <c r="P21" s="255"/>
      <c r="Q21" s="255"/>
      <c r="R21" s="255"/>
      <c r="S21" s="254" t="str">
        <f>IF('ENERGY USAGE'!H14=FALSE,"POWERING DOWN COMPUTER"," ")</f>
        <v>POWERING DOWN COMPUTER</v>
      </c>
      <c r="T21" s="254"/>
      <c r="U21" s="254"/>
      <c r="V21" s="254"/>
      <c r="W21" s="254"/>
    </row>
    <row r="22" spans="2:23" x14ac:dyDescent="0.25">
      <c r="B22" s="205"/>
      <c r="C22" s="206"/>
      <c r="D22" s="206"/>
      <c r="E22" s="206"/>
      <c r="F22" s="211"/>
      <c r="G22" s="212"/>
      <c r="H22" s="205"/>
      <c r="I22" s="206"/>
      <c r="J22" s="206"/>
      <c r="K22" s="206"/>
      <c r="L22" s="258"/>
      <c r="M22" s="259"/>
      <c r="N22" s="255" t="str">
        <f>IF(AND('ENERGY USAGE'!H8=TRUE,'ENERGY USAGE'!H15=TRUE),"TURNING OFF OVERHEAD LIGHTS"," ")</f>
        <v xml:space="preserve"> </v>
      </c>
      <c r="O22" s="255"/>
      <c r="P22" s="255"/>
      <c r="Q22" s="255"/>
      <c r="R22" s="255"/>
      <c r="S22" s="254" t="str">
        <f>IF(OR('ENERGY USAGE'!H8=FALSE,'ENERGY USAGE'!H15=FALSE),"TURNING OFF OVERHEAD LIGHTS"," ")</f>
        <v>TURNING OFF OVERHEAD LIGHTS</v>
      </c>
      <c r="T22" s="254"/>
      <c r="U22" s="254"/>
      <c r="V22" s="254"/>
      <c r="W22" s="254"/>
    </row>
    <row r="23" spans="2:23" x14ac:dyDescent="0.25">
      <c r="B23" s="207"/>
      <c r="C23" s="208"/>
      <c r="D23" s="208"/>
      <c r="E23" s="208"/>
      <c r="F23" s="213"/>
      <c r="G23" s="214"/>
      <c r="H23" s="207"/>
      <c r="I23" s="208"/>
      <c r="J23" s="208"/>
      <c r="K23" s="208"/>
      <c r="L23" s="260"/>
      <c r="M23" s="261"/>
      <c r="N23" s="255" t="str">
        <f>IF('ENERGY USAGE'!H4=TRUE,"USAGE OF TASK LIGHT"," ")</f>
        <v xml:space="preserve"> </v>
      </c>
      <c r="O23" s="255"/>
      <c r="P23" s="255"/>
      <c r="Q23" s="255"/>
      <c r="R23" s="255"/>
      <c r="S23" s="254" t="str">
        <f>IF('ENERGY USAGE'!H4=FALSE,"USAGE OF TASK LIGHT"," ")</f>
        <v>USAGE OF TASK LIGHT</v>
      </c>
      <c r="T23" s="254"/>
      <c r="U23" s="254"/>
      <c r="V23" s="254"/>
      <c r="W23" s="254"/>
    </row>
    <row r="25" spans="2:23" ht="15" customHeight="1" x14ac:dyDescent="0.25">
      <c r="B25" s="184" t="s">
        <v>175</v>
      </c>
      <c r="C25" s="185"/>
      <c r="D25" s="185"/>
      <c r="E25" s="185"/>
      <c r="F25" s="185"/>
      <c r="G25" s="185"/>
      <c r="H25" s="185"/>
      <c r="I25" s="185"/>
      <c r="J25" s="186"/>
      <c r="M25" s="262" t="s">
        <v>148</v>
      </c>
      <c r="N25" s="263"/>
      <c r="O25" s="263"/>
      <c r="P25" s="264"/>
    </row>
    <row r="26" spans="2:23" ht="15" customHeight="1" x14ac:dyDescent="0.25">
      <c r="B26" s="187"/>
      <c r="C26" s="188"/>
      <c r="D26" s="188"/>
      <c r="E26" s="188"/>
      <c r="F26" s="188"/>
      <c r="G26" s="188"/>
      <c r="H26" s="188"/>
      <c r="I26" s="188"/>
      <c r="J26" s="189"/>
      <c r="K26" s="39"/>
      <c r="L26" s="39"/>
      <c r="M26" s="265"/>
      <c r="N26" s="266"/>
      <c r="O26" s="266"/>
      <c r="P26" s="267"/>
    </row>
    <row r="27" spans="2:23" ht="15" customHeight="1" x14ac:dyDescent="0.25">
      <c r="B27" s="177" t="str">
        <f>IF('ENERGY USAGE'!H23=FALSE,"DE-LAMPING"," ")</f>
        <v>DE-LAMPING</v>
      </c>
      <c r="C27" s="177"/>
      <c r="D27" s="276" t="str">
        <f>IF('ENERGY USAGE'!H23=FALSE,"To place a Work Order for de-lamping, go to www.uccs.edu/facsrvs, please do not attempt any delamping yourself."," ")</f>
        <v>To place a Work Order for de-lamping, go to www.uccs.edu/facsrvs, please do not attempt any delamping yourself.</v>
      </c>
      <c r="E27" s="276"/>
      <c r="F27" s="276"/>
      <c r="G27" s="276"/>
      <c r="H27" s="276"/>
      <c r="I27" s="276"/>
      <c r="J27" s="276"/>
      <c r="K27" s="39"/>
      <c r="L27" s="39"/>
      <c r="M27" s="268">
        <f>'WATTAGE INFORMATION'!M74</f>
        <v>0</v>
      </c>
      <c r="N27" s="269"/>
      <c r="O27" s="272" t="s">
        <v>149</v>
      </c>
      <c r="P27" s="273"/>
    </row>
    <row r="28" spans="2:23" ht="15" customHeight="1" x14ac:dyDescent="0.25">
      <c r="B28" s="177"/>
      <c r="C28" s="177"/>
      <c r="D28" s="276"/>
      <c r="E28" s="276"/>
      <c r="F28" s="276"/>
      <c r="G28" s="276"/>
      <c r="H28" s="276"/>
      <c r="I28" s="276"/>
      <c r="J28" s="276"/>
      <c r="M28" s="270"/>
      <c r="N28" s="271"/>
      <c r="O28" s="274"/>
      <c r="P28" s="275"/>
    </row>
    <row r="29" spans="2:23" ht="20.25" customHeight="1" x14ac:dyDescent="0.25">
      <c r="B29" s="177" t="str">
        <f>IF('ENERGY USAGE'!H4=FALSE,"TASK LIGHTING"," ")</f>
        <v>TASK LIGHTING</v>
      </c>
      <c r="C29" s="177"/>
      <c r="D29" s="178" t="str">
        <f>IF('ENERGY USAGE'!H4=FALSE,"Resources are being evaluated to provide staff members with fee task lighting."," ")</f>
        <v>Resources are being evaluated to provide staff members with fee task lighting.</v>
      </c>
      <c r="E29" s="179"/>
      <c r="F29" s="179"/>
      <c r="G29" s="179"/>
      <c r="H29" s="179"/>
      <c r="I29" s="179"/>
      <c r="J29" s="180"/>
    </row>
    <row r="30" spans="2:23" ht="20.25" customHeight="1" x14ac:dyDescent="0.25">
      <c r="B30" s="177"/>
      <c r="C30" s="177"/>
      <c r="D30" s="181"/>
      <c r="E30" s="182"/>
      <c r="F30" s="182"/>
      <c r="G30" s="182"/>
      <c r="H30" s="182"/>
      <c r="I30" s="182"/>
      <c r="J30" s="183"/>
    </row>
    <row r="31" spans="2:23" x14ac:dyDescent="0.25">
      <c r="B31" s="177" t="str">
        <f>IF('OFFICE COMFORT'!G21=FALSE,"POWER STRIP"," ")</f>
        <v>POWER STRIP</v>
      </c>
      <c r="C31" s="177"/>
      <c r="D31" s="202" t="str">
        <f>IF('OFFICE COMFORT'!G21=FALSE,"Resources are being evaluated to provide staff members with fee power strips."," ")</f>
        <v>Resources are being evaluated to provide staff members with fee power strips.</v>
      </c>
      <c r="E31" s="202"/>
      <c r="F31" s="202"/>
      <c r="G31" s="202"/>
      <c r="H31" s="202"/>
      <c r="I31" s="202"/>
      <c r="J31" s="202"/>
    </row>
    <row r="32" spans="2:23" x14ac:dyDescent="0.25">
      <c r="B32" s="177"/>
      <c r="C32" s="177"/>
      <c r="D32" s="202"/>
      <c r="E32" s="202"/>
      <c r="F32" s="202"/>
      <c r="G32" s="202"/>
      <c r="H32" s="202"/>
      <c r="I32" s="202"/>
      <c r="J32" s="202"/>
    </row>
    <row r="33" spans="2:10" x14ac:dyDescent="0.25">
      <c r="B33" s="177" t="str">
        <f>IF('REDUCE, REUSE, RECYCLE'!K21=TRUE,"RECYCLE BIN"," ")</f>
        <v xml:space="preserve"> </v>
      </c>
      <c r="C33" s="177"/>
      <c r="D33" s="163" t="str">
        <f>IF('REDUCE, REUSE, RECYCLE'!K21=TRUE,"Please contact the Office of Sustainability for a free, single stream recycle bin."," ")</f>
        <v xml:space="preserve"> </v>
      </c>
      <c r="E33" s="164"/>
      <c r="F33" s="164"/>
      <c r="G33" s="164"/>
      <c r="H33" s="164"/>
      <c r="I33" s="164"/>
      <c r="J33" s="165"/>
    </row>
    <row r="34" spans="2:10" x14ac:dyDescent="0.25">
      <c r="B34" s="177"/>
      <c r="C34" s="177"/>
      <c r="D34" s="166"/>
      <c r="E34" s="167"/>
      <c r="F34" s="167"/>
      <c r="G34" s="167"/>
      <c r="H34" s="167"/>
      <c r="I34" s="167"/>
      <c r="J34" s="168"/>
    </row>
    <row r="35" spans="2:10" x14ac:dyDescent="0.25">
      <c r="B35" s="159" t="str">
        <f>IF('REDUCE, REUSE, RECYCLE'!G5=TRUE,"DOUBLE SIDED PRINTING"," ")</f>
        <v xml:space="preserve"> </v>
      </c>
      <c r="C35" s="160"/>
      <c r="D35" s="163" t="str">
        <f>IF('REDUCE, REUSE, RECYCLE'!G5=TRUE,"The GOTO program or IT help desk can help set up double sided printing"," ")</f>
        <v xml:space="preserve"> </v>
      </c>
      <c r="E35" s="164"/>
      <c r="F35" s="164"/>
      <c r="G35" s="164"/>
      <c r="H35" s="164"/>
      <c r="I35" s="164"/>
      <c r="J35" s="165"/>
    </row>
    <row r="36" spans="2:10" x14ac:dyDescent="0.25">
      <c r="B36" s="161"/>
      <c r="C36" s="162"/>
      <c r="D36" s="166"/>
      <c r="E36" s="167"/>
      <c r="F36" s="167"/>
      <c r="G36" s="167"/>
      <c r="H36" s="167"/>
      <c r="I36" s="167"/>
      <c r="J36" s="168"/>
    </row>
    <row r="37" spans="2:10" x14ac:dyDescent="0.25">
      <c r="B37" s="159" t="s">
        <v>173</v>
      </c>
      <c r="C37" s="160"/>
      <c r="D37" s="171" t="s">
        <v>172</v>
      </c>
      <c r="E37" s="172"/>
      <c r="F37" s="172"/>
      <c r="G37" s="172"/>
      <c r="H37" s="172"/>
      <c r="I37" s="172"/>
      <c r="J37" s="173"/>
    </row>
    <row r="38" spans="2:10" x14ac:dyDescent="0.25">
      <c r="B38" s="169"/>
      <c r="C38" s="170"/>
      <c r="D38" s="174"/>
      <c r="E38" s="175"/>
      <c r="F38" s="175"/>
      <c r="G38" s="175"/>
      <c r="H38" s="175"/>
      <c r="I38" s="175"/>
      <c r="J38" s="176"/>
    </row>
    <row r="44" spans="2:10" x14ac:dyDescent="0.25">
      <c r="G44" s="145"/>
    </row>
  </sheetData>
  <mergeCells count="73">
    <mergeCell ref="L21:M23"/>
    <mergeCell ref="M25:P26"/>
    <mergeCell ref="M27:N28"/>
    <mergeCell ref="O27:P28"/>
    <mergeCell ref="B27:C28"/>
    <mergeCell ref="D27:J28"/>
    <mergeCell ref="S23:W23"/>
    <mergeCell ref="N21:R21"/>
    <mergeCell ref="N18:R18"/>
    <mergeCell ref="N19:R19"/>
    <mergeCell ref="N20:R20"/>
    <mergeCell ref="S18:W18"/>
    <mergeCell ref="S19:W19"/>
    <mergeCell ref="S20:W20"/>
    <mergeCell ref="S21:W21"/>
    <mergeCell ref="S22:W22"/>
    <mergeCell ref="N22:R22"/>
    <mergeCell ref="N23:R23"/>
    <mergeCell ref="N16:R16"/>
    <mergeCell ref="N17:R17"/>
    <mergeCell ref="S16:W16"/>
    <mergeCell ref="S17:W17"/>
    <mergeCell ref="N15:R15"/>
    <mergeCell ref="R10:U10"/>
    <mergeCell ref="R11:U11"/>
    <mergeCell ref="S13:W14"/>
    <mergeCell ref="N13:R14"/>
    <mergeCell ref="S15:W15"/>
    <mergeCell ref="R4:U5"/>
    <mergeCell ref="N6:Q7"/>
    <mergeCell ref="R6:U7"/>
    <mergeCell ref="R8:U8"/>
    <mergeCell ref="R9:U9"/>
    <mergeCell ref="N2:Q3"/>
    <mergeCell ref="N8:Q8"/>
    <mergeCell ref="N9:Q9"/>
    <mergeCell ref="J4:M5"/>
    <mergeCell ref="B6:M12"/>
    <mergeCell ref="N10:Q10"/>
    <mergeCell ref="N11:Q11"/>
    <mergeCell ref="N4:Q5"/>
    <mergeCell ref="B13:E14"/>
    <mergeCell ref="F13:I14"/>
    <mergeCell ref="J13:M14"/>
    <mergeCell ref="B2:E3"/>
    <mergeCell ref="F2:I3"/>
    <mergeCell ref="B4:E5"/>
    <mergeCell ref="R2:U3"/>
    <mergeCell ref="F4:I5"/>
    <mergeCell ref="J2:M3"/>
    <mergeCell ref="B31:C32"/>
    <mergeCell ref="D31:J32"/>
    <mergeCell ref="F19:I20"/>
    <mergeCell ref="J15:M16"/>
    <mergeCell ref="J17:M18"/>
    <mergeCell ref="J19:M20"/>
    <mergeCell ref="B21:E23"/>
    <mergeCell ref="H21:K23"/>
    <mergeCell ref="F21:G23"/>
    <mergeCell ref="B15:E16"/>
    <mergeCell ref="B17:E18"/>
    <mergeCell ref="B19:E20"/>
    <mergeCell ref="F15:I16"/>
    <mergeCell ref="F17:I18"/>
    <mergeCell ref="B35:C36"/>
    <mergeCell ref="D35:J36"/>
    <mergeCell ref="B37:C38"/>
    <mergeCell ref="D37:J38"/>
    <mergeCell ref="B33:C34"/>
    <mergeCell ref="D33:J34"/>
    <mergeCell ref="B29:C30"/>
    <mergeCell ref="D29:J30"/>
    <mergeCell ref="B25:J26"/>
  </mergeCells>
  <conditionalFormatting sqref="R11:U11">
    <cfRule type="expression" dxfId="15" priority="10">
      <formula>AND($L$21&gt;60,$L$21&lt;80)</formula>
    </cfRule>
  </conditionalFormatting>
  <conditionalFormatting sqref="N11:Q11">
    <cfRule type="expression" dxfId="14" priority="9">
      <formula>AND($L$21&gt;60,$L$21&lt;80)</formula>
    </cfRule>
  </conditionalFormatting>
  <conditionalFormatting sqref="N10:U10">
    <cfRule type="expression" dxfId="13" priority="8">
      <formula>AND($L$21&gt;80,$L$21&lt;90)</formula>
    </cfRule>
  </conditionalFormatting>
  <conditionalFormatting sqref="N8:U8">
    <cfRule type="expression" dxfId="12" priority="2">
      <formula>AND($L$21&gt;99,$L$21&lt;500)</formula>
    </cfRule>
  </conditionalFormatting>
  <conditionalFormatting sqref="N9:U9">
    <cfRule type="expression" dxfId="11" priority="1">
      <formula>AND($L$21&gt;90,$L$21&lt;99)</formula>
    </cfRule>
  </conditionalFormatting>
  <hyperlinks>
    <hyperlink ref="D37" r:id="rId1"/>
  </hyperlinks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B2:W29"/>
  <sheetViews>
    <sheetView showGridLines="0" topLeftCell="B1" workbookViewId="0">
      <selection activeCell="C40" sqref="C40"/>
    </sheetView>
  </sheetViews>
  <sheetFormatPr defaultRowHeight="15" x14ac:dyDescent="0.25"/>
  <cols>
    <col min="2" max="2" width="9.140625" customWidth="1"/>
    <col min="7" max="7" width="2.5703125" customWidth="1"/>
    <col min="9" max="9" width="2.5703125" customWidth="1"/>
    <col min="10" max="10" width="28.140625" customWidth="1"/>
    <col min="18" max="18" width="33.140625" customWidth="1"/>
  </cols>
  <sheetData>
    <row r="2" spans="2:23" x14ac:dyDescent="0.25">
      <c r="B2" s="314" t="s">
        <v>76</v>
      </c>
      <c r="C2" s="315"/>
      <c r="D2" s="315"/>
      <c r="E2" s="315"/>
      <c r="F2" s="315"/>
      <c r="G2" s="315"/>
      <c r="H2" s="315"/>
      <c r="I2" s="315"/>
      <c r="J2" s="316"/>
      <c r="K2" s="293" t="s">
        <v>54</v>
      </c>
      <c r="L2" s="294"/>
      <c r="M2" s="294"/>
      <c r="N2" s="294"/>
      <c r="O2" s="294"/>
      <c r="P2" s="294"/>
      <c r="Q2" s="294"/>
      <c r="R2" s="294"/>
      <c r="S2" s="294"/>
      <c r="T2" s="295"/>
      <c r="U2" s="296" t="s">
        <v>5</v>
      </c>
      <c r="V2" s="297"/>
      <c r="W2" s="298"/>
    </row>
    <row r="3" spans="2:23" x14ac:dyDescent="0.25">
      <c r="B3" s="317" t="s">
        <v>16</v>
      </c>
      <c r="C3" s="318"/>
      <c r="D3" s="318"/>
      <c r="E3" s="318"/>
      <c r="F3" s="319"/>
      <c r="G3" s="23" t="b">
        <v>0</v>
      </c>
      <c r="H3" s="23" t="s">
        <v>17</v>
      </c>
      <c r="I3" s="2" t="b">
        <v>0</v>
      </c>
      <c r="J3" s="16" t="s">
        <v>18</v>
      </c>
      <c r="K3" s="41"/>
      <c r="L3" s="42"/>
      <c r="M3" s="42"/>
      <c r="N3" s="42"/>
      <c r="O3" s="42"/>
      <c r="P3" s="42"/>
      <c r="Q3" s="42"/>
      <c r="R3" s="42"/>
      <c r="S3" s="42"/>
      <c r="T3" s="42"/>
      <c r="U3" s="142">
        <v>41</v>
      </c>
      <c r="V3" s="299">
        <v>41</v>
      </c>
      <c r="W3" s="300"/>
    </row>
    <row r="4" spans="2:23" x14ac:dyDescent="0.25">
      <c r="B4" s="7"/>
      <c r="C4" s="1"/>
      <c r="D4" s="1"/>
      <c r="E4" s="1"/>
      <c r="F4" s="3"/>
      <c r="G4" s="3"/>
      <c r="H4" s="3"/>
      <c r="I4" s="25" t="b">
        <v>0</v>
      </c>
      <c r="J4" s="16" t="s">
        <v>19</v>
      </c>
      <c r="K4" s="7"/>
      <c r="L4" s="1"/>
      <c r="M4" s="1"/>
      <c r="N4" s="1"/>
      <c r="O4" s="1"/>
      <c r="P4" s="1"/>
      <c r="Q4" s="1"/>
      <c r="R4" s="1"/>
      <c r="S4" s="1"/>
      <c r="T4" s="1"/>
      <c r="U4" s="301" t="s">
        <v>171</v>
      </c>
      <c r="V4" s="302"/>
      <c r="W4" s="303"/>
    </row>
    <row r="5" spans="2:23" x14ac:dyDescent="0.25">
      <c r="B5" s="7"/>
      <c r="C5" s="1"/>
      <c r="D5" s="1"/>
      <c r="E5" s="1"/>
      <c r="F5" s="1"/>
      <c r="G5" s="3"/>
      <c r="H5" s="3"/>
      <c r="I5" s="26" t="b">
        <v>0</v>
      </c>
      <c r="J5" s="27" t="s">
        <v>20</v>
      </c>
      <c r="K5" s="7"/>
      <c r="L5" s="1"/>
      <c r="M5" s="1"/>
      <c r="N5" s="1"/>
      <c r="O5" s="1"/>
      <c r="P5" s="1"/>
      <c r="Q5" s="1"/>
      <c r="R5" s="1"/>
      <c r="S5" s="1"/>
      <c r="T5" s="8"/>
      <c r="U5" s="108"/>
      <c r="V5" s="289"/>
      <c r="W5" s="290"/>
    </row>
    <row r="6" spans="2:23" x14ac:dyDescent="0.25">
      <c r="B6" s="7"/>
      <c r="C6" s="1"/>
      <c r="D6" s="1"/>
      <c r="E6" s="1"/>
      <c r="F6" s="1"/>
      <c r="G6" s="28" t="b">
        <v>0</v>
      </c>
      <c r="H6" s="29" t="s">
        <v>22</v>
      </c>
      <c r="I6" s="4" t="b">
        <v>0</v>
      </c>
      <c r="J6" s="17" t="s">
        <v>21</v>
      </c>
      <c r="K6" s="7"/>
      <c r="L6" s="1"/>
      <c r="M6" s="1"/>
      <c r="N6" s="1"/>
      <c r="O6" s="1"/>
      <c r="P6" s="1"/>
      <c r="Q6" s="1"/>
      <c r="R6" s="1"/>
      <c r="S6" s="1"/>
      <c r="T6" s="8"/>
      <c r="U6" s="108"/>
      <c r="V6" s="289"/>
      <c r="W6" s="290"/>
    </row>
    <row r="7" spans="2:23" x14ac:dyDescent="0.25">
      <c r="B7" s="7"/>
      <c r="C7" s="1"/>
      <c r="D7" s="1"/>
      <c r="E7" s="1"/>
      <c r="F7" s="1"/>
      <c r="G7" s="3"/>
      <c r="H7" s="3"/>
      <c r="I7" s="30" t="b">
        <v>0</v>
      </c>
      <c r="J7" s="17" t="s">
        <v>19</v>
      </c>
      <c r="K7" s="7"/>
      <c r="L7" s="1"/>
      <c r="M7" s="1"/>
      <c r="N7" s="1"/>
      <c r="O7" s="1"/>
      <c r="P7" s="1"/>
      <c r="Q7" s="1"/>
      <c r="R7" s="1"/>
      <c r="S7" s="1"/>
      <c r="T7" s="8"/>
      <c r="U7" s="137"/>
      <c r="V7" s="291"/>
      <c r="W7" s="292"/>
    </row>
    <row r="8" spans="2:23" x14ac:dyDescent="0.25">
      <c r="B8" s="7"/>
      <c r="C8" s="1"/>
      <c r="D8" s="1"/>
      <c r="E8" s="1"/>
      <c r="F8" s="1"/>
      <c r="G8" s="3"/>
      <c r="H8" s="3"/>
      <c r="I8" s="31" t="b">
        <v>0</v>
      </c>
      <c r="J8" s="32" t="s">
        <v>20</v>
      </c>
      <c r="K8" s="7"/>
      <c r="L8" s="1"/>
      <c r="M8" s="1"/>
      <c r="N8" s="1"/>
      <c r="O8" s="1"/>
      <c r="P8" s="1"/>
      <c r="Q8" s="1"/>
      <c r="R8" s="1"/>
      <c r="S8" s="1"/>
      <c r="T8" s="8"/>
      <c r="U8" s="137"/>
      <c r="V8" s="291"/>
      <c r="W8" s="292"/>
    </row>
    <row r="9" spans="2:23" x14ac:dyDescent="0.25">
      <c r="B9" s="7"/>
      <c r="C9" s="1"/>
      <c r="D9" s="1"/>
      <c r="E9" s="1"/>
      <c r="F9" s="1"/>
      <c r="G9" s="3"/>
      <c r="H9" s="3"/>
      <c r="I9" s="3"/>
      <c r="J9" s="44"/>
      <c r="K9" s="7"/>
      <c r="L9" s="1"/>
      <c r="M9" s="1"/>
      <c r="N9" s="1"/>
      <c r="O9" s="1"/>
      <c r="P9" s="1"/>
      <c r="Q9" s="1"/>
      <c r="R9" s="1"/>
      <c r="S9" s="1"/>
      <c r="T9" s="8"/>
      <c r="U9" s="137"/>
      <c r="V9" s="291"/>
      <c r="W9" s="292"/>
    </row>
    <row r="10" spans="2:23" x14ac:dyDescent="0.25">
      <c r="B10" s="320" t="s">
        <v>0</v>
      </c>
      <c r="C10" s="321"/>
      <c r="D10" s="321"/>
      <c r="E10" s="321"/>
      <c r="F10" s="322"/>
      <c r="G10" s="23" t="b">
        <v>0</v>
      </c>
      <c r="H10" s="23" t="s">
        <v>17</v>
      </c>
      <c r="I10" s="21" t="b">
        <v>0</v>
      </c>
      <c r="J10" s="24" t="s">
        <v>23</v>
      </c>
      <c r="K10" s="7"/>
      <c r="L10" s="1"/>
      <c r="M10" s="1"/>
      <c r="N10" s="1"/>
      <c r="O10" s="1"/>
      <c r="P10" s="1"/>
      <c r="Q10" s="1"/>
      <c r="R10" s="1"/>
      <c r="S10" s="1"/>
      <c r="T10" s="8"/>
      <c r="U10" s="137"/>
      <c r="V10" s="291"/>
      <c r="W10" s="292"/>
    </row>
    <row r="11" spans="2:23" x14ac:dyDescent="0.25">
      <c r="B11" s="7"/>
      <c r="C11" s="1"/>
      <c r="D11" s="1"/>
      <c r="E11" s="1"/>
      <c r="F11" s="1"/>
      <c r="G11" s="3"/>
      <c r="H11" s="3"/>
      <c r="I11" s="25" t="b">
        <v>0</v>
      </c>
      <c r="J11" s="16" t="s">
        <v>24</v>
      </c>
      <c r="K11" s="7"/>
      <c r="L11" s="1"/>
      <c r="M11" s="1"/>
      <c r="N11" s="1"/>
      <c r="O11" s="1"/>
      <c r="P11" s="1"/>
      <c r="Q11" s="1"/>
      <c r="R11" s="1"/>
      <c r="S11" s="1"/>
      <c r="T11" s="8"/>
      <c r="U11" s="137"/>
      <c r="V11" s="291"/>
      <c r="W11" s="292"/>
    </row>
    <row r="12" spans="2:23" x14ac:dyDescent="0.25">
      <c r="B12" s="7"/>
      <c r="C12" s="1"/>
      <c r="D12" s="1"/>
      <c r="E12" s="1"/>
      <c r="F12" s="1"/>
      <c r="G12" s="3"/>
      <c r="H12" s="3"/>
      <c r="I12" s="25" t="b">
        <v>0</v>
      </c>
      <c r="J12" s="16" t="s">
        <v>25</v>
      </c>
      <c r="K12" s="7"/>
      <c r="L12" s="1"/>
      <c r="M12" s="1"/>
      <c r="N12" s="1"/>
      <c r="O12" s="1"/>
      <c r="P12" s="1"/>
      <c r="Q12" s="1"/>
      <c r="R12" s="1"/>
      <c r="S12" s="1"/>
      <c r="T12" s="8"/>
      <c r="U12" s="137"/>
      <c r="V12" s="291"/>
      <c r="W12" s="292"/>
    </row>
    <row r="13" spans="2:23" x14ac:dyDescent="0.25">
      <c r="B13" s="7"/>
      <c r="C13" s="1"/>
      <c r="D13" s="1"/>
      <c r="E13" s="1"/>
      <c r="F13" s="1"/>
      <c r="G13" s="3"/>
      <c r="H13" s="3"/>
      <c r="I13" s="26"/>
      <c r="J13" s="27" t="s">
        <v>26</v>
      </c>
      <c r="K13" s="7"/>
      <c r="L13" s="1"/>
      <c r="M13" s="1"/>
      <c r="N13" s="1"/>
      <c r="O13" s="1"/>
      <c r="P13" s="1"/>
      <c r="Q13" s="1"/>
      <c r="R13" s="1"/>
      <c r="S13" s="1"/>
      <c r="T13" s="1"/>
      <c r="U13" s="138"/>
      <c r="V13" s="291"/>
      <c r="W13" s="292"/>
    </row>
    <row r="14" spans="2:23" x14ac:dyDescent="0.25">
      <c r="B14" s="7"/>
      <c r="C14" s="1"/>
      <c r="D14" s="1"/>
      <c r="E14" s="1"/>
      <c r="F14" s="1"/>
      <c r="G14" s="28" t="b">
        <v>0</v>
      </c>
      <c r="H14" s="29" t="s">
        <v>22</v>
      </c>
      <c r="I14" s="4" t="b">
        <v>0</v>
      </c>
      <c r="J14" s="17" t="s">
        <v>23</v>
      </c>
      <c r="K14" s="286" t="str">
        <f>IF(G14=TRUE,""," ")</f>
        <v xml:space="preserve"> </v>
      </c>
      <c r="L14" s="287"/>
      <c r="M14" s="287"/>
      <c r="N14" s="287"/>
      <c r="O14" s="287"/>
      <c r="P14" s="287"/>
      <c r="Q14" s="287"/>
      <c r="R14" s="287"/>
      <c r="S14" s="287"/>
      <c r="T14" s="287"/>
      <c r="U14" s="138"/>
      <c r="V14" s="291"/>
      <c r="W14" s="292"/>
    </row>
    <row r="15" spans="2:23" x14ac:dyDescent="0.25">
      <c r="B15" s="7"/>
      <c r="C15" s="1"/>
      <c r="D15" s="1"/>
      <c r="E15" s="1"/>
      <c r="F15" s="1"/>
      <c r="G15" s="3"/>
      <c r="H15" s="3"/>
      <c r="I15" s="30" t="b">
        <v>0</v>
      </c>
      <c r="J15" s="17" t="s">
        <v>24</v>
      </c>
      <c r="K15" s="286" t="str">
        <f>IF(G15=TRUE,"THE NEAREST FILLING STATION IS ON THE SECOND FLOOR"," ")</f>
        <v xml:space="preserve"> </v>
      </c>
      <c r="L15" s="287"/>
      <c r="M15" s="287"/>
      <c r="N15" s="287"/>
      <c r="O15" s="287"/>
      <c r="P15" s="287"/>
      <c r="Q15" s="287"/>
      <c r="R15" s="287"/>
      <c r="S15" s="287"/>
      <c r="T15" s="288"/>
      <c r="U15" s="108"/>
      <c r="V15" s="289"/>
      <c r="W15" s="290"/>
    </row>
    <row r="16" spans="2:23" x14ac:dyDescent="0.25">
      <c r="B16" s="7"/>
      <c r="C16" s="1"/>
      <c r="D16" s="1"/>
      <c r="E16" s="1"/>
      <c r="F16" s="1"/>
      <c r="G16" s="3"/>
      <c r="H16" s="3"/>
      <c r="I16" s="30" t="b">
        <v>0</v>
      </c>
      <c r="J16" s="17" t="s">
        <v>26</v>
      </c>
      <c r="K16" s="7"/>
      <c r="L16" s="1"/>
      <c r="M16" s="1"/>
      <c r="N16" s="1"/>
      <c r="O16" s="1"/>
      <c r="P16" s="1"/>
      <c r="Q16" s="1"/>
      <c r="R16" s="1"/>
      <c r="S16" s="1"/>
      <c r="T16" s="8"/>
      <c r="U16" s="108"/>
      <c r="V16" s="289"/>
      <c r="W16" s="290"/>
    </row>
    <row r="17" spans="2:23" x14ac:dyDescent="0.25">
      <c r="B17" s="7"/>
      <c r="C17" s="1"/>
      <c r="D17" s="1"/>
      <c r="E17" s="1"/>
      <c r="F17" s="1"/>
      <c r="G17" s="3"/>
      <c r="H17" s="3"/>
      <c r="I17" s="31" t="b">
        <v>0</v>
      </c>
      <c r="J17" s="32" t="s">
        <v>25</v>
      </c>
      <c r="K17" s="7"/>
      <c r="L17" s="1"/>
      <c r="M17" s="1"/>
      <c r="N17" s="1"/>
      <c r="O17" s="1"/>
      <c r="P17" s="1"/>
      <c r="Q17" s="1"/>
      <c r="R17" s="1"/>
      <c r="S17" s="1"/>
      <c r="T17" s="8"/>
      <c r="U17" s="108"/>
      <c r="V17" s="289"/>
      <c r="W17" s="290"/>
    </row>
    <row r="18" spans="2:23" x14ac:dyDescent="0.25">
      <c r="B18" s="7"/>
      <c r="C18" s="1"/>
      <c r="D18" s="1"/>
      <c r="E18" s="1"/>
      <c r="F18" s="1"/>
      <c r="G18" s="3"/>
      <c r="H18" s="3"/>
      <c r="I18" s="3"/>
      <c r="J18" s="44"/>
      <c r="K18" s="7"/>
      <c r="L18" s="1"/>
      <c r="M18" s="1"/>
      <c r="N18" s="1"/>
      <c r="O18" s="1"/>
      <c r="P18" s="1"/>
      <c r="Q18" s="1"/>
      <c r="R18" s="1"/>
      <c r="S18" s="1"/>
      <c r="T18" s="8"/>
      <c r="U18" s="108"/>
      <c r="V18" s="289"/>
      <c r="W18" s="290"/>
    </row>
    <row r="19" spans="2:23" x14ac:dyDescent="0.25">
      <c r="B19" s="320" t="s">
        <v>71</v>
      </c>
      <c r="C19" s="321"/>
      <c r="D19" s="321"/>
      <c r="E19" s="321"/>
      <c r="F19" s="322"/>
      <c r="G19" s="21" t="b">
        <v>0</v>
      </c>
      <c r="H19" s="306" t="s">
        <v>27</v>
      </c>
      <c r="I19" s="306"/>
      <c r="J19" s="323"/>
      <c r="K19" s="7"/>
      <c r="L19" s="1"/>
      <c r="M19" s="1"/>
      <c r="N19" s="1"/>
      <c r="O19" s="1"/>
      <c r="P19" s="1"/>
      <c r="Q19" s="1"/>
      <c r="R19" s="1"/>
      <c r="S19" s="1"/>
      <c r="T19" s="8"/>
      <c r="U19" s="139" t="str">
        <f>IF(G19=TRUE,"0","2")</f>
        <v>2</v>
      </c>
      <c r="V19" s="283">
        <v>2</v>
      </c>
      <c r="W19" s="284"/>
    </row>
    <row r="20" spans="2:23" x14ac:dyDescent="0.25">
      <c r="B20" s="40"/>
      <c r="C20" s="5"/>
      <c r="D20" s="5"/>
      <c r="E20" s="5"/>
      <c r="F20" s="5"/>
      <c r="G20" s="25" t="b">
        <v>0</v>
      </c>
      <c r="H20" s="311" t="s">
        <v>28</v>
      </c>
      <c r="I20" s="311"/>
      <c r="J20" s="312"/>
      <c r="K20" s="7"/>
      <c r="L20" s="1"/>
      <c r="M20" s="1"/>
      <c r="N20" s="1"/>
      <c r="O20" s="1"/>
      <c r="P20" s="1"/>
      <c r="Q20" s="1"/>
      <c r="R20" s="1"/>
      <c r="S20" s="1"/>
      <c r="T20" s="1"/>
      <c r="U20" s="139" t="str">
        <f>IF(G20=TRUE,"0","2")</f>
        <v>2</v>
      </c>
      <c r="V20" s="283">
        <v>2</v>
      </c>
      <c r="W20" s="284"/>
    </row>
    <row r="21" spans="2:23" x14ac:dyDescent="0.25">
      <c r="B21" s="7"/>
      <c r="C21" s="1"/>
      <c r="D21" s="1"/>
      <c r="E21" s="1"/>
      <c r="F21" s="1"/>
      <c r="G21" s="25" t="b">
        <v>0</v>
      </c>
      <c r="H21" s="307" t="s">
        <v>15</v>
      </c>
      <c r="I21" s="307"/>
      <c r="J21" s="313"/>
      <c r="K21" s="286"/>
      <c r="L21" s="287"/>
      <c r="M21" s="287"/>
      <c r="N21" s="287"/>
      <c r="O21" s="287"/>
      <c r="P21" s="287"/>
      <c r="Q21" s="287"/>
      <c r="R21" s="287"/>
      <c r="S21" s="287"/>
      <c r="T21" s="288"/>
      <c r="U21" s="140" t="str">
        <f>IF(G21=TRUE,"2","0")</f>
        <v>0</v>
      </c>
      <c r="V21" s="283">
        <v>2</v>
      </c>
      <c r="W21" s="284"/>
    </row>
    <row r="22" spans="2:23" x14ac:dyDescent="0.25">
      <c r="B22" s="7"/>
      <c r="C22" s="1"/>
      <c r="D22" s="1"/>
      <c r="E22" s="1"/>
      <c r="F22" s="1"/>
      <c r="G22" s="25" t="b">
        <v>0</v>
      </c>
      <c r="H22" s="307" t="s">
        <v>72</v>
      </c>
      <c r="I22" s="307"/>
      <c r="J22" s="307"/>
      <c r="K22" s="286"/>
      <c r="L22" s="287"/>
      <c r="M22" s="287"/>
      <c r="N22" s="287"/>
      <c r="O22" s="287"/>
      <c r="P22" s="287"/>
      <c r="Q22" s="287"/>
      <c r="R22" s="287"/>
      <c r="S22" s="287"/>
      <c r="T22" s="288"/>
      <c r="U22" s="140" t="str">
        <f>IF(G22=TRUE,"0","2")</f>
        <v>2</v>
      </c>
      <c r="V22" s="283">
        <v>2</v>
      </c>
      <c r="W22" s="284"/>
    </row>
    <row r="23" spans="2:23" s="89" customFormat="1" x14ac:dyDescent="0.25">
      <c r="B23" s="7"/>
      <c r="C23" s="1"/>
      <c r="D23" s="1"/>
      <c r="E23" s="1"/>
      <c r="F23" s="1"/>
      <c r="G23" s="25" t="b">
        <v>0</v>
      </c>
      <c r="H23" s="84" t="s">
        <v>150</v>
      </c>
      <c r="I23" s="84"/>
      <c r="J23" s="106"/>
      <c r="K23" s="7"/>
      <c r="L23" s="1"/>
      <c r="M23" s="1"/>
      <c r="N23" s="1"/>
      <c r="O23" s="1"/>
      <c r="P23" s="1"/>
      <c r="Q23" s="1"/>
      <c r="R23" s="1"/>
      <c r="S23" s="1"/>
      <c r="T23" s="8"/>
      <c r="U23" s="140" t="str">
        <f>IF(G23=TRUE,"0","2")</f>
        <v>2</v>
      </c>
      <c r="V23" s="283">
        <v>2</v>
      </c>
      <c r="W23" s="284"/>
    </row>
    <row r="24" spans="2:23" s="89" customFormat="1" x14ac:dyDescent="0.25">
      <c r="B24" s="7"/>
      <c r="C24" s="1"/>
      <c r="D24" s="1"/>
      <c r="E24" s="1"/>
      <c r="F24" s="1"/>
      <c r="G24" s="25" t="b">
        <v>0</v>
      </c>
      <c r="H24" s="84" t="s">
        <v>151</v>
      </c>
      <c r="I24" s="84"/>
      <c r="J24" s="106"/>
      <c r="K24" s="7"/>
      <c r="L24" s="1"/>
      <c r="M24" s="1"/>
      <c r="N24" s="1"/>
      <c r="O24" s="1"/>
      <c r="P24" s="1"/>
      <c r="Q24" s="1"/>
      <c r="R24" s="1"/>
      <c r="S24" s="1"/>
      <c r="T24" s="8"/>
      <c r="U24" s="139" t="str">
        <f>IF(G24=TRUE,"0","2")</f>
        <v>2</v>
      </c>
      <c r="V24" s="283">
        <v>2</v>
      </c>
      <c r="W24" s="284"/>
    </row>
    <row r="25" spans="2:23" s="89" customFormat="1" x14ac:dyDescent="0.25">
      <c r="B25" s="7"/>
      <c r="C25" s="1"/>
      <c r="D25" s="1"/>
      <c r="E25" s="1"/>
      <c r="F25" s="1"/>
      <c r="G25" s="26" t="b">
        <v>0</v>
      </c>
      <c r="H25" s="85" t="s">
        <v>152</v>
      </c>
      <c r="I25" s="85"/>
      <c r="J25" s="86"/>
      <c r="K25" s="7"/>
      <c r="L25" s="1"/>
      <c r="M25" s="1"/>
      <c r="N25" s="1"/>
      <c r="O25" s="1"/>
      <c r="P25" s="1"/>
      <c r="Q25" s="1"/>
      <c r="R25" s="1"/>
      <c r="S25" s="285"/>
      <c r="T25" s="285"/>
      <c r="U25" s="139" t="str">
        <f>IF(G25=TRUE,"0","2")</f>
        <v>2</v>
      </c>
      <c r="V25" s="283">
        <v>2</v>
      </c>
      <c r="W25" s="284"/>
    </row>
    <row r="26" spans="2:23" x14ac:dyDescent="0.25">
      <c r="B26" s="7"/>
      <c r="C26" s="1"/>
      <c r="D26" s="1"/>
      <c r="E26" s="1"/>
      <c r="F26" s="1"/>
      <c r="G26" s="3"/>
      <c r="H26" s="5"/>
      <c r="I26" s="5"/>
      <c r="J26" s="43"/>
      <c r="K26" s="7"/>
      <c r="L26" s="1"/>
      <c r="M26" s="1"/>
      <c r="N26" s="1"/>
      <c r="O26" s="1"/>
      <c r="P26" s="1"/>
      <c r="Q26" s="1"/>
      <c r="R26" s="1"/>
      <c r="S26" s="1"/>
      <c r="T26" s="1"/>
      <c r="U26" s="141"/>
      <c r="V26" s="281"/>
      <c r="W26" s="282"/>
    </row>
    <row r="27" spans="2:23" x14ac:dyDescent="0.25">
      <c r="B27" s="304" t="s">
        <v>73</v>
      </c>
      <c r="C27" s="305"/>
      <c r="D27" s="305"/>
      <c r="E27" s="305"/>
      <c r="F27" s="305"/>
      <c r="G27" s="21" t="b">
        <v>0</v>
      </c>
      <c r="H27" s="306" t="s">
        <v>12</v>
      </c>
      <c r="I27" s="306"/>
      <c r="J27" s="306"/>
      <c r="K27" s="7"/>
      <c r="L27" s="1"/>
      <c r="M27" s="1"/>
      <c r="N27" s="1"/>
      <c r="O27" s="1"/>
      <c r="P27" s="1"/>
      <c r="Q27" s="1"/>
      <c r="R27" s="1"/>
      <c r="S27" s="1"/>
      <c r="T27" s="8"/>
      <c r="W27" s="8"/>
    </row>
    <row r="28" spans="2:23" x14ac:dyDescent="0.25">
      <c r="B28" s="41"/>
      <c r="C28" s="42"/>
      <c r="D28" s="42"/>
      <c r="E28" s="42"/>
      <c r="F28" s="42"/>
      <c r="G28" s="42"/>
      <c r="H28" s="42"/>
      <c r="I28" s="42"/>
      <c r="J28" s="45"/>
      <c r="K28" s="1"/>
      <c r="L28" s="1"/>
      <c r="M28" s="1"/>
      <c r="N28" s="1"/>
      <c r="O28" s="1"/>
      <c r="P28" s="1"/>
      <c r="Q28" s="1"/>
      <c r="R28" s="1"/>
      <c r="S28" s="1"/>
      <c r="T28" s="8"/>
      <c r="W28" s="11"/>
    </row>
    <row r="29" spans="2:23" ht="18.75" x14ac:dyDescent="0.4">
      <c r="B29" s="308"/>
      <c r="C29" s="309"/>
      <c r="D29" s="309"/>
      <c r="E29" s="309"/>
      <c r="F29" s="309"/>
      <c r="G29" s="121"/>
      <c r="H29" s="309"/>
      <c r="I29" s="309"/>
      <c r="J29" s="310"/>
      <c r="K29" s="10"/>
      <c r="L29" s="10"/>
      <c r="M29" s="10"/>
      <c r="N29" s="10"/>
      <c r="O29" s="10"/>
      <c r="P29" s="10"/>
      <c r="Q29" s="10"/>
      <c r="R29" s="10"/>
      <c r="S29" s="277"/>
      <c r="T29" s="278"/>
      <c r="U29" s="109">
        <f>U3+U19+U20+U21+U22+U23+U24+U25</f>
        <v>53</v>
      </c>
      <c r="V29" s="279">
        <f>SUM(V3:W28)</f>
        <v>55</v>
      </c>
      <c r="W29" s="280"/>
    </row>
  </sheetData>
  <mergeCells count="45">
    <mergeCell ref="H20:J20"/>
    <mergeCell ref="H21:J21"/>
    <mergeCell ref="B2:J2"/>
    <mergeCell ref="B3:F3"/>
    <mergeCell ref="B19:F19"/>
    <mergeCell ref="B10:F10"/>
    <mergeCell ref="H19:J19"/>
    <mergeCell ref="B27:F27"/>
    <mergeCell ref="H27:J27"/>
    <mergeCell ref="H22:J22"/>
    <mergeCell ref="B29:F29"/>
    <mergeCell ref="H29:J29"/>
    <mergeCell ref="K2:T2"/>
    <mergeCell ref="U2:W2"/>
    <mergeCell ref="V3:W3"/>
    <mergeCell ref="V5:W5"/>
    <mergeCell ref="U4:W4"/>
    <mergeCell ref="V6:W6"/>
    <mergeCell ref="V7:W7"/>
    <mergeCell ref="V8:W8"/>
    <mergeCell ref="V9:W9"/>
    <mergeCell ref="V10:W10"/>
    <mergeCell ref="V11:W11"/>
    <mergeCell ref="V12:W12"/>
    <mergeCell ref="V13:W13"/>
    <mergeCell ref="K14:T14"/>
    <mergeCell ref="V14:W14"/>
    <mergeCell ref="K15:T15"/>
    <mergeCell ref="V15:W15"/>
    <mergeCell ref="V16:W16"/>
    <mergeCell ref="V17:W17"/>
    <mergeCell ref="V18:W18"/>
    <mergeCell ref="V19:W19"/>
    <mergeCell ref="V20:W20"/>
    <mergeCell ref="K21:T21"/>
    <mergeCell ref="V21:W21"/>
    <mergeCell ref="K22:T22"/>
    <mergeCell ref="V22:W22"/>
    <mergeCell ref="S29:T29"/>
    <mergeCell ref="V29:W29"/>
    <mergeCell ref="V26:W26"/>
    <mergeCell ref="V23:W23"/>
    <mergeCell ref="V24:W24"/>
    <mergeCell ref="S25:T25"/>
    <mergeCell ref="V25:W25"/>
  </mergeCells>
  <conditionalFormatting sqref="N12">
    <cfRule type="colorScale" priority="12">
      <colorScale>
        <cfvo type="min"/>
        <cfvo type="max"/>
        <color rgb="FFFF7128"/>
        <color theme="9" tint="-0.249977111117893"/>
      </colorScale>
    </cfRule>
    <cfRule type="colorScale" priority="13">
      <colorScale>
        <cfvo type="min"/>
        <cfvo type="max"/>
        <color rgb="FFFF7128"/>
        <color theme="9" tint="-0.249977111117893"/>
      </colorScale>
    </cfRule>
  </conditionalFormatting>
  <conditionalFormatting sqref="N6">
    <cfRule type="expression" dxfId="10" priority="6">
      <formula>IF(G3=TRUE,"HOT:", " ")</formula>
    </cfRule>
    <cfRule type="expression" priority="7">
      <formula>IF(I3=TRUE,"IN MORNING"," ")</formula>
    </cfRule>
    <cfRule type="expression" priority="8">
      <formula>IF(I4=TRUE,"AFTERNOON"," ")</formula>
    </cfRule>
    <cfRule type="expression" priority="9">
      <formula>IF(I5=TRUE,"NIGHT"," ")</formula>
    </cfRule>
  </conditionalFormatting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90" r:id="rId4" name="Check Box 66">
              <controlPr defaultSize="0" autoFill="0" autoLine="0" autoPict="0">
                <anchor moveWithCells="1">
                  <from>
                    <xdr:col>5</xdr:col>
                    <xdr:colOff>600075</xdr:colOff>
                    <xdr:row>2</xdr:row>
                    <xdr:rowOff>19050</xdr:rowOff>
                  </from>
                  <to>
                    <xdr:col>7</xdr:col>
                    <xdr:colOff>123825</xdr:colOff>
                    <xdr:row>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5" name="Check Box 67">
              <controlPr defaultSize="0" autoFill="0" autoLine="0" autoPict="0">
                <anchor moveWithCells="1">
                  <from>
                    <xdr:col>5</xdr:col>
                    <xdr:colOff>600075</xdr:colOff>
                    <xdr:row>9</xdr:row>
                    <xdr:rowOff>0</xdr:rowOff>
                  </from>
                  <to>
                    <xdr:col>7</xdr:col>
                    <xdr:colOff>123825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6" name="Check Box 68">
              <controlPr defaultSize="0" autoFill="0" autoLine="0" autoPict="0">
                <anchor moveWithCells="1">
                  <from>
                    <xdr:col>5</xdr:col>
                    <xdr:colOff>600075</xdr:colOff>
                    <xdr:row>5</xdr:row>
                    <xdr:rowOff>9525</xdr:rowOff>
                  </from>
                  <to>
                    <xdr:col>7</xdr:col>
                    <xdr:colOff>123825</xdr:colOff>
                    <xdr:row>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7" name="Check Box 69">
              <controlPr defaultSize="0" autoFill="0" autoLine="0" autoPict="0">
                <anchor moveWithCells="1">
                  <from>
                    <xdr:col>7</xdr:col>
                    <xdr:colOff>561975</xdr:colOff>
                    <xdr:row>2</xdr:row>
                    <xdr:rowOff>0</xdr:rowOff>
                  </from>
                  <to>
                    <xdr:col>9</xdr:col>
                    <xdr:colOff>85725</xdr:colOff>
                    <xdr:row>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8" name="Check Box 70">
              <controlPr defaultSize="0" autoFill="0" autoLine="0" autoPict="0">
                <anchor moveWithCells="1">
                  <from>
                    <xdr:col>7</xdr:col>
                    <xdr:colOff>561975</xdr:colOff>
                    <xdr:row>3</xdr:row>
                    <xdr:rowOff>19050</xdr:rowOff>
                  </from>
                  <to>
                    <xdr:col>9</xdr:col>
                    <xdr:colOff>85725</xdr:colOff>
                    <xdr:row>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9" name="Check Box 71">
              <controlPr defaultSize="0" autoFill="0" autoLine="0" autoPict="0">
                <anchor moveWithCells="1">
                  <from>
                    <xdr:col>7</xdr:col>
                    <xdr:colOff>561975</xdr:colOff>
                    <xdr:row>4</xdr:row>
                    <xdr:rowOff>19050</xdr:rowOff>
                  </from>
                  <to>
                    <xdr:col>9</xdr:col>
                    <xdr:colOff>85725</xdr:colOff>
                    <xdr:row>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10" name="Check Box 72">
              <controlPr defaultSize="0" autoFill="0" autoLine="0" autoPict="0">
                <anchor moveWithCells="1">
                  <from>
                    <xdr:col>7</xdr:col>
                    <xdr:colOff>561975</xdr:colOff>
                    <xdr:row>4</xdr:row>
                    <xdr:rowOff>180975</xdr:rowOff>
                  </from>
                  <to>
                    <xdr:col>9</xdr:col>
                    <xdr:colOff>85725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11" name="Check Box 73">
              <controlPr defaultSize="0" autoFill="0" autoLine="0" autoPict="0">
                <anchor moveWithCells="1">
                  <from>
                    <xdr:col>5</xdr:col>
                    <xdr:colOff>600075</xdr:colOff>
                    <xdr:row>13</xdr:row>
                    <xdr:rowOff>0</xdr:rowOff>
                  </from>
                  <to>
                    <xdr:col>7</xdr:col>
                    <xdr:colOff>123825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12" name="Check Box 74">
              <controlPr defaultSize="0" autoFill="0" autoLine="0" autoPict="0">
                <anchor moveWithCells="1">
                  <from>
                    <xdr:col>7</xdr:col>
                    <xdr:colOff>561975</xdr:colOff>
                    <xdr:row>5</xdr:row>
                    <xdr:rowOff>152400</xdr:rowOff>
                  </from>
                  <to>
                    <xdr:col>9</xdr:col>
                    <xdr:colOff>85725</xdr:colOff>
                    <xdr:row>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13" name="Check Box 75">
              <controlPr defaultSize="0" autoFill="0" autoLine="0" autoPict="0">
                <anchor moveWithCells="1">
                  <from>
                    <xdr:col>7</xdr:col>
                    <xdr:colOff>561975</xdr:colOff>
                    <xdr:row>6</xdr:row>
                    <xdr:rowOff>171450</xdr:rowOff>
                  </from>
                  <to>
                    <xdr:col>9</xdr:col>
                    <xdr:colOff>85725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14" name="Check Box 76">
              <controlPr defaultSize="0" autoFill="0" autoLine="0" autoPict="0">
                <anchor moveWithCells="1">
                  <from>
                    <xdr:col>7</xdr:col>
                    <xdr:colOff>561975</xdr:colOff>
                    <xdr:row>9</xdr:row>
                    <xdr:rowOff>0</xdr:rowOff>
                  </from>
                  <to>
                    <xdr:col>9</xdr:col>
                    <xdr:colOff>85725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15" name="Check Box 77">
              <controlPr defaultSize="0" autoFill="0" autoLine="0" autoPict="0">
                <anchor moveWithCells="1">
                  <from>
                    <xdr:col>7</xdr:col>
                    <xdr:colOff>561975</xdr:colOff>
                    <xdr:row>9</xdr:row>
                    <xdr:rowOff>180975</xdr:rowOff>
                  </from>
                  <to>
                    <xdr:col>9</xdr:col>
                    <xdr:colOff>85725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16" name="Check Box 78">
              <controlPr defaultSize="0" autoFill="0" autoLine="0" autoPict="0">
                <anchor moveWithCells="1">
                  <from>
                    <xdr:col>7</xdr:col>
                    <xdr:colOff>561975</xdr:colOff>
                    <xdr:row>10</xdr:row>
                    <xdr:rowOff>180975</xdr:rowOff>
                  </from>
                  <to>
                    <xdr:col>9</xdr:col>
                    <xdr:colOff>85725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17" name="Check Box 79">
              <controlPr defaultSize="0" autoFill="0" autoLine="0" autoPict="0">
                <anchor moveWithCells="1">
                  <from>
                    <xdr:col>7</xdr:col>
                    <xdr:colOff>561975</xdr:colOff>
                    <xdr:row>11</xdr:row>
                    <xdr:rowOff>171450</xdr:rowOff>
                  </from>
                  <to>
                    <xdr:col>9</xdr:col>
                    <xdr:colOff>85725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18" name="Check Box 80">
              <controlPr defaultSize="0" autoFill="0" autoLine="0" autoPict="0">
                <anchor moveWithCells="1">
                  <from>
                    <xdr:col>7</xdr:col>
                    <xdr:colOff>561975</xdr:colOff>
                    <xdr:row>13</xdr:row>
                    <xdr:rowOff>0</xdr:rowOff>
                  </from>
                  <to>
                    <xdr:col>9</xdr:col>
                    <xdr:colOff>85725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19" name="Check Box 81">
              <controlPr defaultSize="0" autoFill="0" autoLine="0" autoPict="0">
                <anchor moveWithCells="1">
                  <from>
                    <xdr:col>7</xdr:col>
                    <xdr:colOff>561975</xdr:colOff>
                    <xdr:row>14</xdr:row>
                    <xdr:rowOff>0</xdr:rowOff>
                  </from>
                  <to>
                    <xdr:col>9</xdr:col>
                    <xdr:colOff>85725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20" name="Check Box 82">
              <controlPr defaultSize="0" autoFill="0" autoLine="0" autoPict="0">
                <anchor moveWithCells="1">
                  <from>
                    <xdr:col>7</xdr:col>
                    <xdr:colOff>561975</xdr:colOff>
                    <xdr:row>14</xdr:row>
                    <xdr:rowOff>180975</xdr:rowOff>
                  </from>
                  <to>
                    <xdr:col>9</xdr:col>
                    <xdr:colOff>85725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21" name="Check Box 83">
              <controlPr defaultSize="0" autoFill="0" autoLine="0" autoPict="0">
                <anchor moveWithCells="1">
                  <from>
                    <xdr:col>7</xdr:col>
                    <xdr:colOff>561975</xdr:colOff>
                    <xdr:row>15</xdr:row>
                    <xdr:rowOff>171450</xdr:rowOff>
                  </from>
                  <to>
                    <xdr:col>9</xdr:col>
                    <xdr:colOff>85725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22" name="Check Box 84">
              <controlPr defaultSize="0" autoFill="0" autoLine="0" autoPict="0">
                <anchor moveWithCells="1">
                  <from>
                    <xdr:col>5</xdr:col>
                    <xdr:colOff>571500</xdr:colOff>
                    <xdr:row>18</xdr:row>
                    <xdr:rowOff>0</xdr:rowOff>
                  </from>
                  <to>
                    <xdr:col>7</xdr:col>
                    <xdr:colOff>95250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23" name="Check Box 85">
              <controlPr defaultSize="0" autoFill="0" autoLine="0" autoPict="0">
                <anchor moveWithCells="1">
                  <from>
                    <xdr:col>5</xdr:col>
                    <xdr:colOff>571500</xdr:colOff>
                    <xdr:row>18</xdr:row>
                    <xdr:rowOff>180975</xdr:rowOff>
                  </from>
                  <to>
                    <xdr:col>7</xdr:col>
                    <xdr:colOff>95250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24" name="Check Box 88">
              <controlPr defaultSize="0" autoFill="0" autoLine="0" autoPict="0">
                <anchor moveWithCells="1">
                  <from>
                    <xdr:col>5</xdr:col>
                    <xdr:colOff>571500</xdr:colOff>
                    <xdr:row>19</xdr:row>
                    <xdr:rowOff>171450</xdr:rowOff>
                  </from>
                  <to>
                    <xdr:col>7</xdr:col>
                    <xdr:colOff>95250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25" name="Check Box 89">
              <controlPr defaultSize="0" autoFill="0" autoLine="0" autoPict="0">
                <anchor moveWithCells="1">
                  <from>
                    <xdr:col>5</xdr:col>
                    <xdr:colOff>561975</xdr:colOff>
                    <xdr:row>22</xdr:row>
                    <xdr:rowOff>0</xdr:rowOff>
                  </from>
                  <to>
                    <xdr:col>7</xdr:col>
                    <xdr:colOff>85725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26" name="Check Box 90">
              <controlPr defaultSize="0" autoFill="0" autoLine="0" autoPict="0">
                <anchor moveWithCells="1">
                  <from>
                    <xdr:col>5</xdr:col>
                    <xdr:colOff>561975</xdr:colOff>
                    <xdr:row>25</xdr:row>
                    <xdr:rowOff>171450</xdr:rowOff>
                  </from>
                  <to>
                    <xdr:col>7</xdr:col>
                    <xdr:colOff>85725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27" name="Check Box 91">
              <controlPr defaultSize="0" autoFill="0" autoLine="0" autoPict="0">
                <anchor moveWithCells="1">
                  <from>
                    <xdr:col>5</xdr:col>
                    <xdr:colOff>561975</xdr:colOff>
                    <xdr:row>20</xdr:row>
                    <xdr:rowOff>152400</xdr:rowOff>
                  </from>
                  <to>
                    <xdr:col>7</xdr:col>
                    <xdr:colOff>85725</xdr:colOff>
                    <xdr:row>21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28" name="Check Box 95">
              <controlPr defaultSize="0" autoFill="0" autoLine="0" autoPict="0">
                <anchor moveWithCells="1">
                  <from>
                    <xdr:col>5</xdr:col>
                    <xdr:colOff>581025</xdr:colOff>
                    <xdr:row>23</xdr:row>
                    <xdr:rowOff>180975</xdr:rowOff>
                  </from>
                  <to>
                    <xdr:col>7</xdr:col>
                    <xdr:colOff>104775</xdr:colOff>
                    <xdr:row>25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29" name="Check Box 96">
              <controlPr defaultSize="0" autoFill="0" autoLine="0" autoPict="0">
                <anchor moveWithCells="1">
                  <from>
                    <xdr:col>5</xdr:col>
                    <xdr:colOff>561975</xdr:colOff>
                    <xdr:row>22</xdr:row>
                    <xdr:rowOff>0</xdr:rowOff>
                  </from>
                  <to>
                    <xdr:col>7</xdr:col>
                    <xdr:colOff>85725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30" name="Check Box 97">
              <controlPr defaultSize="0" autoFill="0" autoLine="0" autoPict="0">
                <anchor moveWithCells="1">
                  <from>
                    <xdr:col>5</xdr:col>
                    <xdr:colOff>571500</xdr:colOff>
                    <xdr:row>23</xdr:row>
                    <xdr:rowOff>9525</xdr:rowOff>
                  </from>
                  <to>
                    <xdr:col>7</xdr:col>
                    <xdr:colOff>95250</xdr:colOff>
                    <xdr:row>24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B2:AB26"/>
  <sheetViews>
    <sheetView showGridLines="0" tabSelected="1" workbookViewId="0">
      <selection activeCell="O14" sqref="O14:X14"/>
    </sheetView>
  </sheetViews>
  <sheetFormatPr defaultRowHeight="15" x14ac:dyDescent="0.25"/>
  <cols>
    <col min="1" max="1" width="3.5703125" customWidth="1"/>
    <col min="7" max="7" width="2.5703125" customWidth="1"/>
    <col min="10" max="10" width="13.140625" bestFit="1" customWidth="1"/>
    <col min="11" max="11" width="2.5703125" customWidth="1"/>
    <col min="27" max="27" width="7.140625" customWidth="1"/>
  </cols>
  <sheetData>
    <row r="2" spans="2:28" x14ac:dyDescent="0.25">
      <c r="B2" s="314" t="s">
        <v>53</v>
      </c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6"/>
      <c r="O2" s="293" t="s">
        <v>54</v>
      </c>
      <c r="P2" s="294"/>
      <c r="Q2" s="294"/>
      <c r="R2" s="294"/>
      <c r="S2" s="294"/>
      <c r="T2" s="294"/>
      <c r="U2" s="294"/>
      <c r="V2" s="294"/>
      <c r="W2" s="294"/>
      <c r="X2" s="295"/>
      <c r="Y2" s="296" t="s">
        <v>5</v>
      </c>
      <c r="Z2" s="297"/>
      <c r="AA2" s="298"/>
      <c r="AB2" s="6"/>
    </row>
    <row r="3" spans="2:28" x14ac:dyDescent="0.25">
      <c r="B3" s="320" t="s">
        <v>2</v>
      </c>
      <c r="C3" s="321"/>
      <c r="D3" s="321"/>
      <c r="E3" s="321"/>
      <c r="F3" s="321"/>
      <c r="G3" s="23" t="b">
        <v>1</v>
      </c>
      <c r="H3" s="328" t="s">
        <v>12</v>
      </c>
      <c r="I3" s="328"/>
      <c r="J3" s="328"/>
      <c r="K3" s="328"/>
      <c r="L3" s="328"/>
      <c r="M3" s="328"/>
      <c r="N3" s="337"/>
      <c r="O3" s="7"/>
      <c r="P3" s="1"/>
      <c r="Q3" s="1"/>
      <c r="R3" s="1"/>
      <c r="S3" s="1"/>
      <c r="T3" s="1"/>
      <c r="U3" s="1"/>
      <c r="V3" s="1"/>
      <c r="W3" s="1"/>
      <c r="X3" s="8"/>
      <c r="Y3" s="20" t="str">
        <f>IF(G3=TRUE,"1","0")</f>
        <v>1</v>
      </c>
      <c r="Z3" s="340">
        <v>1</v>
      </c>
      <c r="AA3" s="341"/>
    </row>
    <row r="4" spans="2:28" x14ac:dyDescent="0.25">
      <c r="B4" s="104" t="s">
        <v>168</v>
      </c>
      <c r="C4" s="105"/>
      <c r="D4" s="105"/>
      <c r="E4" s="105"/>
      <c r="F4" s="105"/>
      <c r="G4" s="23" t="b">
        <v>1</v>
      </c>
      <c r="H4" s="23" t="s">
        <v>12</v>
      </c>
      <c r="I4" s="23"/>
      <c r="J4" s="23"/>
      <c r="K4" s="23"/>
      <c r="L4" s="23"/>
      <c r="M4" s="23"/>
      <c r="N4" s="135"/>
      <c r="O4" s="1"/>
      <c r="P4" s="1"/>
      <c r="Q4" s="1"/>
      <c r="R4" s="1"/>
      <c r="S4" s="1"/>
      <c r="T4" s="1"/>
      <c r="U4" s="1"/>
      <c r="V4" s="1"/>
      <c r="W4" s="1"/>
      <c r="X4" s="8"/>
      <c r="Y4" s="136" t="str">
        <f>IF(G4=TRUE,"1","0")</f>
        <v>1</v>
      </c>
      <c r="Z4" s="342">
        <v>1</v>
      </c>
      <c r="AA4" s="343"/>
    </row>
    <row r="5" spans="2:28" x14ac:dyDescent="0.25">
      <c r="B5" s="62" t="s">
        <v>169</v>
      </c>
      <c r="C5" s="134"/>
      <c r="D5" s="134"/>
      <c r="E5" s="134"/>
      <c r="F5" s="134"/>
      <c r="G5" s="23" t="b">
        <v>0</v>
      </c>
      <c r="H5" s="23" t="s">
        <v>12</v>
      </c>
      <c r="I5" s="23"/>
      <c r="J5" s="23"/>
      <c r="K5" s="23"/>
      <c r="L5" s="23"/>
      <c r="M5" s="23"/>
      <c r="N5" s="135"/>
      <c r="O5" s="1"/>
      <c r="P5" s="1"/>
      <c r="Q5" s="1"/>
      <c r="R5" s="1"/>
      <c r="S5" s="1"/>
      <c r="T5" s="1"/>
      <c r="U5" s="1"/>
      <c r="V5" s="1"/>
      <c r="W5" s="1"/>
      <c r="X5" s="8"/>
      <c r="Y5" s="19"/>
      <c r="Z5" s="289"/>
      <c r="AA5" s="290"/>
    </row>
    <row r="6" spans="2:28" x14ac:dyDescent="0.25">
      <c r="B6" s="329" t="s">
        <v>3</v>
      </c>
      <c r="C6" s="330"/>
      <c r="D6" s="330"/>
      <c r="E6" s="330"/>
      <c r="F6" s="330"/>
      <c r="G6" s="107" t="b">
        <v>0</v>
      </c>
      <c r="H6" s="311" t="s">
        <v>35</v>
      </c>
      <c r="I6" s="311"/>
      <c r="J6" s="133" t="s">
        <v>41</v>
      </c>
      <c r="K6" s="107" t="b">
        <v>0</v>
      </c>
      <c r="L6" s="311" t="s">
        <v>42</v>
      </c>
      <c r="M6" s="311"/>
      <c r="N6" s="312"/>
      <c r="O6" s="7"/>
      <c r="P6" s="1"/>
      <c r="Q6" s="1"/>
      <c r="R6" s="1"/>
      <c r="S6" s="1"/>
      <c r="T6" s="1"/>
      <c r="U6" s="1"/>
      <c r="V6" s="1"/>
      <c r="W6" s="1"/>
      <c r="X6" s="8"/>
      <c r="Y6" s="19"/>
      <c r="Z6" s="289"/>
      <c r="AA6" s="290"/>
    </row>
    <row r="7" spans="2:28" x14ac:dyDescent="0.25">
      <c r="B7" s="7"/>
      <c r="C7" s="1"/>
      <c r="D7" s="1"/>
      <c r="E7" s="1"/>
      <c r="F7" s="1"/>
      <c r="G7" s="25" t="b">
        <v>0</v>
      </c>
      <c r="H7" s="311" t="s">
        <v>36</v>
      </c>
      <c r="I7" s="312"/>
      <c r="J7" s="1"/>
      <c r="K7" s="25" t="b">
        <v>0</v>
      </c>
      <c r="L7" s="311" t="s">
        <v>43</v>
      </c>
      <c r="M7" s="311"/>
      <c r="N7" s="312"/>
      <c r="O7" s="7"/>
      <c r="P7" s="1"/>
      <c r="Q7" s="1"/>
      <c r="R7" s="1"/>
      <c r="S7" s="1"/>
      <c r="T7" s="1"/>
      <c r="U7" s="1"/>
      <c r="V7" s="1"/>
      <c r="W7" s="1"/>
      <c r="X7" s="8"/>
      <c r="Y7" s="19"/>
      <c r="Z7" s="289"/>
      <c r="AA7" s="290"/>
    </row>
    <row r="8" spans="2:28" x14ac:dyDescent="0.25">
      <c r="B8" s="7"/>
      <c r="C8" s="1"/>
      <c r="D8" s="1"/>
      <c r="E8" s="1"/>
      <c r="F8" s="1"/>
      <c r="G8" s="25" t="b">
        <v>0</v>
      </c>
      <c r="H8" s="311" t="s">
        <v>37</v>
      </c>
      <c r="I8" s="312"/>
      <c r="J8" s="1"/>
      <c r="K8" s="25" t="b">
        <v>0</v>
      </c>
      <c r="L8" s="311" t="s">
        <v>157</v>
      </c>
      <c r="M8" s="311"/>
      <c r="N8" s="312"/>
      <c r="O8" s="7"/>
      <c r="P8" s="1"/>
      <c r="Q8" s="1"/>
      <c r="R8" s="1"/>
      <c r="S8" s="1"/>
      <c r="T8" s="1"/>
      <c r="U8" s="1"/>
      <c r="V8" s="1"/>
      <c r="W8" s="1"/>
      <c r="X8" s="8"/>
      <c r="Y8" s="19"/>
      <c r="Z8" s="289"/>
      <c r="AA8" s="290"/>
    </row>
    <row r="9" spans="2:28" x14ac:dyDescent="0.25">
      <c r="B9" s="7"/>
      <c r="C9" s="1"/>
      <c r="D9" s="1"/>
      <c r="E9" s="1"/>
      <c r="F9" s="1"/>
      <c r="G9" s="25" t="b">
        <v>0</v>
      </c>
      <c r="H9" s="311" t="s">
        <v>38</v>
      </c>
      <c r="I9" s="312"/>
      <c r="J9" s="1"/>
      <c r="K9" s="26" t="b">
        <v>0</v>
      </c>
      <c r="L9" s="331" t="s">
        <v>13</v>
      </c>
      <c r="M9" s="331"/>
      <c r="N9" s="332"/>
      <c r="O9" s="7"/>
      <c r="P9" s="1"/>
      <c r="Q9" s="1"/>
      <c r="R9" s="1"/>
      <c r="S9" s="1"/>
      <c r="T9" s="1"/>
      <c r="U9" s="1"/>
      <c r="V9" s="1"/>
      <c r="W9" s="1"/>
      <c r="X9" s="8"/>
      <c r="Y9" s="19"/>
      <c r="Z9" s="289"/>
      <c r="AA9" s="290"/>
    </row>
    <row r="10" spans="2:28" x14ac:dyDescent="0.25">
      <c r="B10" s="7"/>
      <c r="C10" s="1"/>
      <c r="D10" s="1"/>
      <c r="E10" s="1"/>
      <c r="F10" s="1"/>
      <c r="G10" s="25" t="b">
        <v>0</v>
      </c>
      <c r="H10" s="311" t="s">
        <v>39</v>
      </c>
      <c r="I10" s="312"/>
      <c r="J10" s="1"/>
      <c r="K10" s="1"/>
      <c r="L10" s="1"/>
      <c r="M10" s="1"/>
      <c r="N10" s="1"/>
      <c r="O10" s="7"/>
      <c r="P10" s="1"/>
      <c r="Q10" s="1"/>
      <c r="R10" s="1"/>
      <c r="S10" s="1"/>
      <c r="T10" s="1"/>
      <c r="U10" s="1"/>
      <c r="V10" s="1"/>
      <c r="W10" s="1"/>
      <c r="X10" s="8"/>
      <c r="Y10" s="19"/>
      <c r="Z10" s="289"/>
      <c r="AA10" s="290"/>
    </row>
    <row r="11" spans="2:28" x14ac:dyDescent="0.25">
      <c r="B11" s="7"/>
      <c r="C11" s="1"/>
      <c r="D11" s="1"/>
      <c r="E11" s="1"/>
      <c r="F11" s="1"/>
      <c r="G11" s="26" t="b">
        <v>0</v>
      </c>
      <c r="H11" s="331" t="s">
        <v>40</v>
      </c>
      <c r="I11" s="332"/>
      <c r="J11" s="1"/>
      <c r="K11" s="1"/>
      <c r="L11" s="1"/>
      <c r="M11" s="1"/>
      <c r="N11" s="1"/>
      <c r="O11" s="7"/>
      <c r="P11" s="1"/>
      <c r="Q11" s="1"/>
      <c r="R11" s="1"/>
      <c r="S11" s="1"/>
      <c r="T11" s="1"/>
      <c r="U11" s="1"/>
      <c r="V11" s="1"/>
      <c r="W11" s="1"/>
      <c r="X11" s="8"/>
      <c r="Y11" s="19"/>
      <c r="Z11" s="289"/>
      <c r="AA11" s="290"/>
    </row>
    <row r="12" spans="2:28" x14ac:dyDescent="0.25">
      <c r="B12" s="7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7"/>
      <c r="P12" s="1"/>
      <c r="Q12" s="1"/>
      <c r="R12" s="1"/>
      <c r="S12" s="1"/>
      <c r="T12" s="1"/>
      <c r="U12" s="1"/>
      <c r="V12" s="1"/>
      <c r="W12" s="1"/>
      <c r="X12" s="8"/>
      <c r="Y12" s="19"/>
      <c r="Z12" s="289"/>
      <c r="AA12" s="290"/>
    </row>
    <row r="13" spans="2:28" x14ac:dyDescent="0.25">
      <c r="B13" s="7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7"/>
      <c r="P13" s="1"/>
      <c r="Q13" s="1"/>
      <c r="R13" s="1"/>
      <c r="S13" s="1"/>
      <c r="T13" s="1"/>
      <c r="U13" s="1"/>
      <c r="V13" s="1"/>
      <c r="W13" s="1"/>
      <c r="X13" s="8"/>
      <c r="Y13" s="19"/>
      <c r="Z13" s="289"/>
      <c r="AA13" s="290"/>
    </row>
    <row r="14" spans="2:28" x14ac:dyDescent="0.25">
      <c r="B14" s="320" t="s">
        <v>29</v>
      </c>
      <c r="C14" s="321"/>
      <c r="D14" s="321"/>
      <c r="E14" s="321"/>
      <c r="F14" s="321"/>
      <c r="G14" s="23" t="b">
        <v>1</v>
      </c>
      <c r="H14" s="328" t="s">
        <v>12</v>
      </c>
      <c r="I14" s="328"/>
      <c r="J14" s="62" t="s">
        <v>48</v>
      </c>
      <c r="K14" s="21" t="b">
        <v>0</v>
      </c>
      <c r="L14" s="306" t="s">
        <v>44</v>
      </c>
      <c r="M14" s="306"/>
      <c r="N14" s="323"/>
      <c r="O14" s="286" t="str">
        <f>IF(K14=TRUE,""," ")</f>
        <v xml:space="preserve"> </v>
      </c>
      <c r="P14" s="287"/>
      <c r="Q14" s="287"/>
      <c r="R14" s="287"/>
      <c r="S14" s="287"/>
      <c r="T14" s="287"/>
      <c r="U14" s="287"/>
      <c r="V14" s="287"/>
      <c r="W14" s="287"/>
      <c r="X14" s="288"/>
      <c r="Y14" s="33" t="str">
        <f>IF(G14=TRUE,"5","0")</f>
        <v>5</v>
      </c>
      <c r="Z14" s="338">
        <v>5</v>
      </c>
      <c r="AA14" s="339"/>
    </row>
    <row r="15" spans="2:28" x14ac:dyDescent="0.25">
      <c r="B15" s="7"/>
      <c r="C15" s="1"/>
      <c r="D15" s="1"/>
      <c r="E15" s="1"/>
      <c r="F15" s="1"/>
      <c r="G15" s="1"/>
      <c r="H15" s="1"/>
      <c r="I15" s="1"/>
      <c r="J15" s="1"/>
      <c r="K15" s="25" t="b">
        <v>0</v>
      </c>
      <c r="L15" s="311" t="s">
        <v>45</v>
      </c>
      <c r="M15" s="311"/>
      <c r="N15" s="312"/>
      <c r="O15" s="286" t="str">
        <f>IF(K15=TRUE,"THE NEAREST FILLING STATION IS ON THE SECOND FLOOR"," ")</f>
        <v xml:space="preserve"> </v>
      </c>
      <c r="P15" s="287"/>
      <c r="Q15" s="287"/>
      <c r="R15" s="287"/>
      <c r="S15" s="287"/>
      <c r="T15" s="287"/>
      <c r="U15" s="287"/>
      <c r="V15" s="287"/>
      <c r="W15" s="287"/>
      <c r="X15" s="288"/>
      <c r="Y15" s="19"/>
      <c r="Z15" s="289"/>
      <c r="AA15" s="290"/>
    </row>
    <row r="16" spans="2:28" x14ac:dyDescent="0.25">
      <c r="B16" s="7"/>
      <c r="C16" s="1"/>
      <c r="D16" s="1"/>
      <c r="E16" s="1"/>
      <c r="F16" s="1"/>
      <c r="G16" s="1"/>
      <c r="H16" s="1"/>
      <c r="I16" s="1"/>
      <c r="J16" s="1"/>
      <c r="K16" s="25" t="b">
        <v>0</v>
      </c>
      <c r="L16" s="311" t="s">
        <v>46</v>
      </c>
      <c r="M16" s="311"/>
      <c r="N16" s="312"/>
      <c r="O16" s="7"/>
      <c r="P16" s="1"/>
      <c r="Q16" s="1"/>
      <c r="R16" s="1"/>
      <c r="S16" s="1"/>
      <c r="T16" s="1"/>
      <c r="U16" s="1"/>
      <c r="V16" s="1"/>
      <c r="W16" s="1"/>
      <c r="X16" s="8"/>
      <c r="Y16" s="19"/>
      <c r="Z16" s="289"/>
      <c r="AA16" s="290"/>
    </row>
    <row r="17" spans="2:27" x14ac:dyDescent="0.25">
      <c r="B17" s="7"/>
      <c r="C17" s="1"/>
      <c r="D17" s="1"/>
      <c r="E17" s="1"/>
      <c r="F17" s="1"/>
      <c r="G17" s="1"/>
      <c r="H17" s="1"/>
      <c r="I17" s="1"/>
      <c r="J17" s="1"/>
      <c r="K17" s="26" t="b">
        <v>0</v>
      </c>
      <c r="L17" s="331" t="s">
        <v>47</v>
      </c>
      <c r="M17" s="331"/>
      <c r="N17" s="332"/>
      <c r="O17" s="7"/>
      <c r="P17" s="1"/>
      <c r="Q17" s="1"/>
      <c r="R17" s="1"/>
      <c r="S17" s="1"/>
      <c r="T17" s="1"/>
      <c r="U17" s="1"/>
      <c r="V17" s="1"/>
      <c r="W17" s="1"/>
      <c r="X17" s="8"/>
      <c r="Y17" s="19"/>
      <c r="Z17" s="289"/>
      <c r="AA17" s="290"/>
    </row>
    <row r="18" spans="2:27" x14ac:dyDescent="0.25">
      <c r="B18" s="7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7"/>
      <c r="P18" s="1"/>
      <c r="Q18" s="1"/>
      <c r="R18" s="1"/>
      <c r="S18" s="1"/>
      <c r="T18" s="1"/>
      <c r="U18" s="1"/>
      <c r="V18" s="1"/>
      <c r="W18" s="1"/>
      <c r="X18" s="8"/>
      <c r="Y18" s="19"/>
      <c r="Z18" s="289"/>
      <c r="AA18" s="290"/>
    </row>
    <row r="19" spans="2:27" x14ac:dyDescent="0.25">
      <c r="B19" s="7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7"/>
      <c r="P19" s="1"/>
      <c r="Q19" s="1"/>
      <c r="R19" s="1"/>
      <c r="S19" s="1"/>
      <c r="T19" s="1"/>
      <c r="U19" s="1"/>
      <c r="V19" s="1"/>
      <c r="W19" s="1"/>
      <c r="X19" s="8"/>
      <c r="Y19" s="19"/>
      <c r="Z19" s="289"/>
      <c r="AA19" s="290"/>
    </row>
    <row r="20" spans="2:27" x14ac:dyDescent="0.25">
      <c r="B20" s="7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7"/>
      <c r="P20" s="1"/>
      <c r="Q20" s="1"/>
      <c r="R20" s="1"/>
      <c r="S20" s="1"/>
      <c r="T20" s="1"/>
      <c r="U20" s="1"/>
      <c r="V20" s="1"/>
      <c r="W20" s="1"/>
      <c r="X20" s="8"/>
      <c r="Y20" s="19"/>
      <c r="Z20" s="289"/>
      <c r="AA20" s="290"/>
    </row>
    <row r="21" spans="2:27" x14ac:dyDescent="0.25">
      <c r="B21" s="320" t="s">
        <v>30</v>
      </c>
      <c r="C21" s="321"/>
      <c r="D21" s="321"/>
      <c r="E21" s="321"/>
      <c r="F21" s="321"/>
      <c r="G21" s="21" t="b">
        <v>0</v>
      </c>
      <c r="H21" s="306" t="s">
        <v>176</v>
      </c>
      <c r="I21" s="306"/>
      <c r="J21" s="62" t="s">
        <v>48</v>
      </c>
      <c r="K21" s="21" t="b">
        <v>0</v>
      </c>
      <c r="L21" s="306" t="s">
        <v>49</v>
      </c>
      <c r="M21" s="306"/>
      <c r="N21" s="323"/>
      <c r="O21" s="286" t="str">
        <f>IF(K21=TRUE,"PLEASE CONTACT THE SUSTAINABILITY OFFICE FOR A BIN AT CONSERVE@UCCS.EDU"," ")</f>
        <v xml:space="preserve"> </v>
      </c>
      <c r="P21" s="287"/>
      <c r="Q21" s="287"/>
      <c r="R21" s="287"/>
      <c r="S21" s="287"/>
      <c r="T21" s="287"/>
      <c r="U21" s="287"/>
      <c r="V21" s="287"/>
      <c r="W21" s="287"/>
      <c r="X21" s="288"/>
    </row>
    <row r="22" spans="2:27" x14ac:dyDescent="0.25">
      <c r="B22" s="7"/>
      <c r="C22" s="1"/>
      <c r="D22" s="1"/>
      <c r="E22" s="1"/>
      <c r="F22" s="1"/>
      <c r="G22" s="25" t="b">
        <v>0</v>
      </c>
      <c r="H22" s="311" t="s">
        <v>31</v>
      </c>
      <c r="I22" s="312"/>
      <c r="J22" s="1"/>
      <c r="K22" s="25" t="b">
        <v>0</v>
      </c>
      <c r="L22" s="311" t="s">
        <v>50</v>
      </c>
      <c r="M22" s="311"/>
      <c r="N22" s="312"/>
      <c r="O22" s="286" t="str">
        <f>IF(K22=TRUE,"ALL, PLASTIC, PAPER AND CARDBOARD CAN BE PUT IN BIN. ELECTRONICS ARE RECYCLED SEPARATELY"," ")</f>
        <v xml:space="preserve"> </v>
      </c>
      <c r="P22" s="287"/>
      <c r="Q22" s="287"/>
      <c r="R22" s="287"/>
      <c r="S22" s="287"/>
      <c r="T22" s="287"/>
      <c r="U22" s="287"/>
      <c r="V22" s="287"/>
      <c r="W22" s="287"/>
      <c r="X22" s="288"/>
      <c r="Y22" s="18" t="str">
        <f>IF(G22=TRUE,"1","0")</f>
        <v>0</v>
      </c>
      <c r="Z22" s="326">
        <f>IF(G21=TRUE,0,1)</f>
        <v>1</v>
      </c>
      <c r="AA22" s="327"/>
    </row>
    <row r="23" spans="2:27" x14ac:dyDescent="0.25">
      <c r="B23" s="7"/>
      <c r="C23" s="1"/>
      <c r="D23" s="1"/>
      <c r="E23" s="1"/>
      <c r="F23" s="1"/>
      <c r="G23" s="25" t="b">
        <v>0</v>
      </c>
      <c r="H23" s="311" t="s">
        <v>33</v>
      </c>
      <c r="I23" s="312"/>
      <c r="J23" s="1"/>
      <c r="K23" s="25" t="b">
        <v>0</v>
      </c>
      <c r="L23" s="311" t="s">
        <v>51</v>
      </c>
      <c r="M23" s="311"/>
      <c r="N23" s="312"/>
      <c r="O23" s="286" t="str">
        <f>IF(K23=TRUE,""," ")</f>
        <v xml:space="preserve"> </v>
      </c>
      <c r="P23" s="287"/>
      <c r="Q23" s="287"/>
      <c r="R23" s="287"/>
      <c r="S23" s="287"/>
      <c r="T23" s="287"/>
      <c r="U23" s="287"/>
      <c r="V23" s="287"/>
      <c r="W23" s="287"/>
      <c r="X23" s="288"/>
      <c r="Y23" s="18" t="str">
        <f>IF(G23=TRUE,"1","0")</f>
        <v>0</v>
      </c>
      <c r="Z23" s="326">
        <f>IF(G21=TRUE,0,1)</f>
        <v>1</v>
      </c>
      <c r="AA23" s="327"/>
    </row>
    <row r="24" spans="2:27" x14ac:dyDescent="0.25">
      <c r="B24" s="7"/>
      <c r="C24" s="1"/>
      <c r="D24" s="1"/>
      <c r="E24" s="1"/>
      <c r="F24" s="1"/>
      <c r="G24" s="25" t="b">
        <v>0</v>
      </c>
      <c r="H24" s="333" t="s">
        <v>32</v>
      </c>
      <c r="I24" s="334"/>
      <c r="J24" s="1"/>
      <c r="K24" s="25" t="b">
        <v>0</v>
      </c>
      <c r="L24" s="311" t="s">
        <v>52</v>
      </c>
      <c r="M24" s="311"/>
      <c r="N24" s="312"/>
      <c r="O24" s="7"/>
      <c r="P24" s="1"/>
      <c r="Q24" s="1"/>
      <c r="R24" s="1"/>
      <c r="S24" s="1"/>
      <c r="T24" s="1"/>
      <c r="U24" s="1"/>
      <c r="V24" s="1"/>
      <c r="W24" s="1"/>
      <c r="X24" s="8"/>
      <c r="Y24" s="18" t="str">
        <f>IF(G24=TRUE,"1","0")</f>
        <v>0</v>
      </c>
      <c r="Z24" s="326">
        <f>IF(G21=TRUE,0,1)</f>
        <v>1</v>
      </c>
      <c r="AA24" s="327"/>
    </row>
    <row r="25" spans="2:27" s="89" customFormat="1" x14ac:dyDescent="0.25">
      <c r="B25" s="9"/>
      <c r="C25" s="10"/>
      <c r="D25" s="10"/>
      <c r="E25" s="10"/>
      <c r="F25" s="10"/>
      <c r="G25" s="26" t="b">
        <v>0</v>
      </c>
      <c r="H25" s="331" t="s">
        <v>34</v>
      </c>
      <c r="I25" s="332"/>
      <c r="J25" s="10"/>
      <c r="K25" s="26"/>
      <c r="L25" s="324" t="s">
        <v>158</v>
      </c>
      <c r="M25" s="324"/>
      <c r="N25" s="325"/>
      <c r="O25" s="9"/>
      <c r="P25" s="10"/>
      <c r="Q25" s="10"/>
      <c r="R25" s="10"/>
      <c r="S25" s="10"/>
      <c r="T25" s="10"/>
      <c r="U25" s="10"/>
      <c r="V25" s="10"/>
      <c r="W25" s="10"/>
      <c r="X25" s="11"/>
      <c r="Y25" s="18" t="str">
        <f>IF(G25=TRUE,"1","0")</f>
        <v>0</v>
      </c>
      <c r="Z25" s="326">
        <f>IF(G21=TRUE,0,1)</f>
        <v>1</v>
      </c>
      <c r="AA25" s="327"/>
    </row>
    <row r="26" spans="2:27" ht="18.75" x14ac:dyDescent="0.4">
      <c r="W26" s="344" t="s">
        <v>87</v>
      </c>
      <c r="X26" s="345"/>
      <c r="Y26" s="68">
        <f>Y3+Y4+Y14+Y21+Y22+Y23+Y24+Y25</f>
        <v>7</v>
      </c>
      <c r="Z26" s="279">
        <f>Z3+Z4+Z14+Z21+Z22+Z23+Z24+Z25</f>
        <v>11</v>
      </c>
      <c r="AA26" s="280"/>
    </row>
  </sheetData>
  <mergeCells count="62">
    <mergeCell ref="W26:X26"/>
    <mergeCell ref="Z26:AA26"/>
    <mergeCell ref="Z15:AA15"/>
    <mergeCell ref="Z16:AA16"/>
    <mergeCell ref="Z17:AA17"/>
    <mergeCell ref="Z18:AA18"/>
    <mergeCell ref="Z19:AA19"/>
    <mergeCell ref="Z20:AA20"/>
    <mergeCell ref="O23:X23"/>
    <mergeCell ref="Z22:AA22"/>
    <mergeCell ref="Z23:AA23"/>
    <mergeCell ref="Z24:AA24"/>
    <mergeCell ref="O21:X21"/>
    <mergeCell ref="O22:X22"/>
    <mergeCell ref="O2:X2"/>
    <mergeCell ref="Y2:AA2"/>
    <mergeCell ref="Z3:AA3"/>
    <mergeCell ref="Z10:AA10"/>
    <mergeCell ref="Z11:AA11"/>
    <mergeCell ref="Z4:AA4"/>
    <mergeCell ref="Z5:AA5"/>
    <mergeCell ref="Z6:AA6"/>
    <mergeCell ref="Z7:AA7"/>
    <mergeCell ref="Z8:AA8"/>
    <mergeCell ref="Z9:AA9"/>
    <mergeCell ref="L24:N24"/>
    <mergeCell ref="Z12:AA12"/>
    <mergeCell ref="Z13:AA13"/>
    <mergeCell ref="Z14:AA14"/>
    <mergeCell ref="O14:X14"/>
    <mergeCell ref="O15:X15"/>
    <mergeCell ref="H22:I22"/>
    <mergeCell ref="H3:N3"/>
    <mergeCell ref="L23:N23"/>
    <mergeCell ref="L21:N21"/>
    <mergeCell ref="L22:N22"/>
    <mergeCell ref="B2:N2"/>
    <mergeCell ref="L16:N16"/>
    <mergeCell ref="L17:N17"/>
    <mergeCell ref="L6:N6"/>
    <mergeCell ref="L7:N7"/>
    <mergeCell ref="L8:N8"/>
    <mergeCell ref="L9:N9"/>
    <mergeCell ref="L14:N14"/>
    <mergeCell ref="L15:N15"/>
    <mergeCell ref="H6:I6"/>
    <mergeCell ref="L25:N25"/>
    <mergeCell ref="Z25:AA25"/>
    <mergeCell ref="H14:I14"/>
    <mergeCell ref="B3:F3"/>
    <mergeCell ref="B6:F6"/>
    <mergeCell ref="B14:F14"/>
    <mergeCell ref="B21:F21"/>
    <mergeCell ref="H21:I21"/>
    <mergeCell ref="H7:I7"/>
    <mergeCell ref="H8:I8"/>
    <mergeCell ref="H9:I9"/>
    <mergeCell ref="H10:I10"/>
    <mergeCell ref="H11:I11"/>
    <mergeCell ref="H23:I23"/>
    <mergeCell ref="H24:I24"/>
    <mergeCell ref="H25:I25"/>
  </mergeCell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>
                  <from>
                    <xdr:col>5</xdr:col>
                    <xdr:colOff>561975</xdr:colOff>
                    <xdr:row>1</xdr:row>
                    <xdr:rowOff>171450</xdr:rowOff>
                  </from>
                  <to>
                    <xdr:col>7</xdr:col>
                    <xdr:colOff>85725</xdr:colOff>
                    <xdr:row>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5" name="Check Box 3">
              <controlPr defaultSize="0" autoFill="0" autoLine="0" autoPict="0">
                <anchor moveWithCells="1">
                  <from>
                    <xdr:col>5</xdr:col>
                    <xdr:colOff>561975</xdr:colOff>
                    <xdr:row>4</xdr:row>
                    <xdr:rowOff>180975</xdr:rowOff>
                  </from>
                  <to>
                    <xdr:col>7</xdr:col>
                    <xdr:colOff>85725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6" name="Check Box 4">
              <controlPr defaultSize="0" autoFill="0" autoLine="0" autoPict="0">
                <anchor moveWithCells="1">
                  <from>
                    <xdr:col>5</xdr:col>
                    <xdr:colOff>561975</xdr:colOff>
                    <xdr:row>5</xdr:row>
                    <xdr:rowOff>161925</xdr:rowOff>
                  </from>
                  <to>
                    <xdr:col>7</xdr:col>
                    <xdr:colOff>85725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7" name="Check Box 5">
              <controlPr defaultSize="0" autoFill="0" autoLine="0" autoPict="0">
                <anchor moveWithCells="1">
                  <from>
                    <xdr:col>5</xdr:col>
                    <xdr:colOff>561975</xdr:colOff>
                    <xdr:row>6</xdr:row>
                    <xdr:rowOff>161925</xdr:rowOff>
                  </from>
                  <to>
                    <xdr:col>7</xdr:col>
                    <xdr:colOff>85725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8" name="Check Box 6">
              <controlPr defaultSize="0" autoFill="0" autoLine="0" autoPict="0">
                <anchor moveWithCells="1">
                  <from>
                    <xdr:col>5</xdr:col>
                    <xdr:colOff>561975</xdr:colOff>
                    <xdr:row>7</xdr:row>
                    <xdr:rowOff>161925</xdr:rowOff>
                  </from>
                  <to>
                    <xdr:col>7</xdr:col>
                    <xdr:colOff>85725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9" name="Check Box 7">
              <controlPr defaultSize="0" autoFill="0" autoLine="0" autoPict="0">
                <anchor moveWithCells="1">
                  <from>
                    <xdr:col>5</xdr:col>
                    <xdr:colOff>561975</xdr:colOff>
                    <xdr:row>8</xdr:row>
                    <xdr:rowOff>152400</xdr:rowOff>
                  </from>
                  <to>
                    <xdr:col>7</xdr:col>
                    <xdr:colOff>85725</xdr:colOff>
                    <xdr:row>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10" name="Check Box 8">
              <controlPr defaultSize="0" autoFill="0" autoLine="0" autoPict="0">
                <anchor moveWithCells="1">
                  <from>
                    <xdr:col>5</xdr:col>
                    <xdr:colOff>561975</xdr:colOff>
                    <xdr:row>9</xdr:row>
                    <xdr:rowOff>161925</xdr:rowOff>
                  </from>
                  <to>
                    <xdr:col>7</xdr:col>
                    <xdr:colOff>85725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11" name="Check Box 9">
              <controlPr defaultSize="0" autoFill="0" autoLine="0" autoPict="0">
                <anchor moveWithCells="1">
                  <from>
                    <xdr:col>5</xdr:col>
                    <xdr:colOff>561975</xdr:colOff>
                    <xdr:row>12</xdr:row>
                    <xdr:rowOff>171450</xdr:rowOff>
                  </from>
                  <to>
                    <xdr:col>7</xdr:col>
                    <xdr:colOff>85725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12" name="Check Box 10">
              <controlPr defaultSize="0" autoFill="0" autoLine="0" autoPict="0">
                <anchor moveWithCells="1">
                  <from>
                    <xdr:col>5</xdr:col>
                    <xdr:colOff>561975</xdr:colOff>
                    <xdr:row>20</xdr:row>
                    <xdr:rowOff>161925</xdr:rowOff>
                  </from>
                  <to>
                    <xdr:col>7</xdr:col>
                    <xdr:colOff>85725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1" r:id="rId13" name="Check Box 11">
              <controlPr defaultSize="0" autoFill="0" autoLine="0" autoPict="0">
                <anchor moveWithCells="1">
                  <from>
                    <xdr:col>5</xdr:col>
                    <xdr:colOff>561975</xdr:colOff>
                    <xdr:row>21</xdr:row>
                    <xdr:rowOff>161925</xdr:rowOff>
                  </from>
                  <to>
                    <xdr:col>7</xdr:col>
                    <xdr:colOff>85725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2" r:id="rId14" name="Check Box 12">
              <controlPr defaultSize="0" autoFill="0" autoLine="0" autoPict="0">
                <anchor moveWithCells="1">
                  <from>
                    <xdr:col>5</xdr:col>
                    <xdr:colOff>561975</xdr:colOff>
                    <xdr:row>22</xdr:row>
                    <xdr:rowOff>180975</xdr:rowOff>
                  </from>
                  <to>
                    <xdr:col>7</xdr:col>
                    <xdr:colOff>85725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3" r:id="rId15" name="Check Box 13">
              <controlPr defaultSize="0" autoFill="0" autoLine="0" autoPict="0">
                <anchor moveWithCells="1">
                  <from>
                    <xdr:col>5</xdr:col>
                    <xdr:colOff>561975</xdr:colOff>
                    <xdr:row>23</xdr:row>
                    <xdr:rowOff>171450</xdr:rowOff>
                  </from>
                  <to>
                    <xdr:col>7</xdr:col>
                    <xdr:colOff>85725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4" r:id="rId16" name="Check Box 14">
              <controlPr defaultSize="0" autoFill="0" autoLine="0" autoPict="0">
                <anchor moveWithCells="1">
                  <from>
                    <xdr:col>9</xdr:col>
                    <xdr:colOff>828675</xdr:colOff>
                    <xdr:row>4</xdr:row>
                    <xdr:rowOff>171450</xdr:rowOff>
                  </from>
                  <to>
                    <xdr:col>11</xdr:col>
                    <xdr:colOff>85725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5" r:id="rId17" name="Check Box 15">
              <controlPr defaultSize="0" autoFill="0" autoLine="0" autoPict="0">
                <anchor moveWithCells="1">
                  <from>
                    <xdr:col>9</xdr:col>
                    <xdr:colOff>828675</xdr:colOff>
                    <xdr:row>5</xdr:row>
                    <xdr:rowOff>161925</xdr:rowOff>
                  </from>
                  <to>
                    <xdr:col>11</xdr:col>
                    <xdr:colOff>85725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6" r:id="rId18" name="Check Box 16">
              <controlPr defaultSize="0" autoFill="0" autoLine="0" autoPict="0">
                <anchor moveWithCells="1">
                  <from>
                    <xdr:col>9</xdr:col>
                    <xdr:colOff>828675</xdr:colOff>
                    <xdr:row>6</xdr:row>
                    <xdr:rowOff>161925</xdr:rowOff>
                  </from>
                  <to>
                    <xdr:col>11</xdr:col>
                    <xdr:colOff>85725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7" r:id="rId19" name="Check Box 17">
              <controlPr defaultSize="0" autoFill="0" autoLine="0" autoPict="0">
                <anchor moveWithCells="1">
                  <from>
                    <xdr:col>9</xdr:col>
                    <xdr:colOff>828675</xdr:colOff>
                    <xdr:row>7</xdr:row>
                    <xdr:rowOff>180975</xdr:rowOff>
                  </from>
                  <to>
                    <xdr:col>11</xdr:col>
                    <xdr:colOff>85725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8" r:id="rId20" name="Check Box 18">
              <controlPr defaultSize="0" autoFill="0" autoLine="0" autoPict="0">
                <anchor moveWithCells="1">
                  <from>
                    <xdr:col>9</xdr:col>
                    <xdr:colOff>828675</xdr:colOff>
                    <xdr:row>12</xdr:row>
                    <xdr:rowOff>171450</xdr:rowOff>
                  </from>
                  <to>
                    <xdr:col>11</xdr:col>
                    <xdr:colOff>85725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9" r:id="rId21" name="Check Box 19">
              <controlPr defaultSize="0" autoFill="0" autoLine="0" autoPict="0">
                <anchor moveWithCells="1">
                  <from>
                    <xdr:col>9</xdr:col>
                    <xdr:colOff>828675</xdr:colOff>
                    <xdr:row>13</xdr:row>
                    <xdr:rowOff>180975</xdr:rowOff>
                  </from>
                  <to>
                    <xdr:col>11</xdr:col>
                    <xdr:colOff>85725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0" r:id="rId22" name="Check Box 20">
              <controlPr defaultSize="0" autoFill="0" autoLine="0" autoPict="0">
                <anchor moveWithCells="1">
                  <from>
                    <xdr:col>9</xdr:col>
                    <xdr:colOff>828675</xdr:colOff>
                    <xdr:row>14</xdr:row>
                    <xdr:rowOff>161925</xdr:rowOff>
                  </from>
                  <to>
                    <xdr:col>11</xdr:col>
                    <xdr:colOff>85725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1" r:id="rId23" name="Check Box 21">
              <controlPr defaultSize="0" autoFill="0" autoLine="0" autoPict="0">
                <anchor moveWithCells="1">
                  <from>
                    <xdr:col>9</xdr:col>
                    <xdr:colOff>828675</xdr:colOff>
                    <xdr:row>15</xdr:row>
                    <xdr:rowOff>171450</xdr:rowOff>
                  </from>
                  <to>
                    <xdr:col>11</xdr:col>
                    <xdr:colOff>85725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2" r:id="rId24" name="Check Box 22">
              <controlPr defaultSize="0" autoFill="0" autoLine="0" autoPict="0">
                <anchor moveWithCells="1">
                  <from>
                    <xdr:col>9</xdr:col>
                    <xdr:colOff>828675</xdr:colOff>
                    <xdr:row>19</xdr:row>
                    <xdr:rowOff>161925</xdr:rowOff>
                  </from>
                  <to>
                    <xdr:col>11</xdr:col>
                    <xdr:colOff>85725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3" r:id="rId25" name="Check Box 23">
              <controlPr defaultSize="0" autoFill="0" autoLine="0" autoPict="0">
                <anchor moveWithCells="1">
                  <from>
                    <xdr:col>9</xdr:col>
                    <xdr:colOff>828675</xdr:colOff>
                    <xdr:row>20</xdr:row>
                    <xdr:rowOff>180975</xdr:rowOff>
                  </from>
                  <to>
                    <xdr:col>11</xdr:col>
                    <xdr:colOff>85725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4" r:id="rId26" name="Check Box 24">
              <controlPr defaultSize="0" autoFill="0" autoLine="0" autoPict="0">
                <anchor moveWithCells="1">
                  <from>
                    <xdr:col>9</xdr:col>
                    <xdr:colOff>828675</xdr:colOff>
                    <xdr:row>21</xdr:row>
                    <xdr:rowOff>152400</xdr:rowOff>
                  </from>
                  <to>
                    <xdr:col>11</xdr:col>
                    <xdr:colOff>85725</xdr:colOff>
                    <xdr:row>22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5" r:id="rId27" name="Check Box 25">
              <controlPr defaultSize="0" autoFill="0" autoLine="0" autoPict="0">
                <anchor moveWithCells="1">
                  <from>
                    <xdr:col>9</xdr:col>
                    <xdr:colOff>828675</xdr:colOff>
                    <xdr:row>22</xdr:row>
                    <xdr:rowOff>161925</xdr:rowOff>
                  </from>
                  <to>
                    <xdr:col>11</xdr:col>
                    <xdr:colOff>85725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6" r:id="rId28" name="Check Box 26">
              <controlPr defaultSize="0" autoFill="0" autoLine="0" autoPict="0" macro="[0]!CheckBox26_Click">
                <anchor moveWithCells="1">
                  <from>
                    <xdr:col>9</xdr:col>
                    <xdr:colOff>828675</xdr:colOff>
                    <xdr:row>23</xdr:row>
                    <xdr:rowOff>171450</xdr:rowOff>
                  </from>
                  <to>
                    <xdr:col>11</xdr:col>
                    <xdr:colOff>85725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7" r:id="rId29" name="Check Box 27">
              <controlPr defaultSize="0" autoFill="0" autoLine="0" autoPict="0">
                <anchor moveWithCells="1">
                  <from>
                    <xdr:col>5</xdr:col>
                    <xdr:colOff>561975</xdr:colOff>
                    <xdr:row>3</xdr:row>
                    <xdr:rowOff>0</xdr:rowOff>
                  </from>
                  <to>
                    <xdr:col>6</xdr:col>
                    <xdr:colOff>161925</xdr:colOff>
                    <xdr:row>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8" r:id="rId30" name="Check Box 28">
              <controlPr defaultSize="0" autoFill="0" autoLine="0" autoPict="0">
                <anchor moveWithCells="1">
                  <from>
                    <xdr:col>5</xdr:col>
                    <xdr:colOff>561975</xdr:colOff>
                    <xdr:row>4</xdr:row>
                    <xdr:rowOff>0</xdr:rowOff>
                  </from>
                  <to>
                    <xdr:col>6</xdr:col>
                    <xdr:colOff>152400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2" r:id="rId31" name="Check Box 32">
              <controlPr defaultSize="0" autoFill="0" autoLine="0" autoPict="0">
                <anchor moveWithCells="1">
                  <from>
                    <xdr:col>5</xdr:col>
                    <xdr:colOff>571500</xdr:colOff>
                    <xdr:row>19</xdr:row>
                    <xdr:rowOff>180975</xdr:rowOff>
                  </from>
                  <to>
                    <xdr:col>8</xdr:col>
                    <xdr:colOff>47625</xdr:colOff>
                    <xdr:row>21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B2:V34"/>
  <sheetViews>
    <sheetView showGridLines="0" workbookViewId="0">
      <selection activeCell="U16" sqref="U16:V16"/>
    </sheetView>
  </sheetViews>
  <sheetFormatPr defaultRowHeight="15" x14ac:dyDescent="0.25"/>
  <cols>
    <col min="8" max="8" width="2.5703125" customWidth="1"/>
    <col min="11" max="11" width="9.140625" style="89"/>
    <col min="15" max="15" width="2.5703125" customWidth="1"/>
    <col min="25" max="25" width="2.5703125" customWidth="1"/>
  </cols>
  <sheetData>
    <row r="2" spans="2:22" x14ac:dyDescent="0.25">
      <c r="B2" s="377" t="s">
        <v>11</v>
      </c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  <c r="P2" s="378"/>
      <c r="Q2" s="378"/>
      <c r="R2" s="378"/>
      <c r="S2" s="379"/>
      <c r="T2" s="370" t="s">
        <v>6</v>
      </c>
      <c r="U2" s="371"/>
      <c r="V2" s="372"/>
    </row>
    <row r="3" spans="2:22" x14ac:dyDescent="0.25">
      <c r="B3" s="368" t="s">
        <v>78</v>
      </c>
      <c r="C3" s="369"/>
      <c r="D3" s="369"/>
      <c r="E3" s="369"/>
      <c r="F3" s="369"/>
      <c r="G3" s="369"/>
      <c r="H3" s="34" t="b">
        <v>0</v>
      </c>
      <c r="I3" s="380" t="str">
        <f>IF('OFFICE COMFORT'!G27=TRUE,"NATURAL LIGHTING","NATURAL LIGHTING")</f>
        <v>NATURAL LIGHTING</v>
      </c>
      <c r="J3" s="380"/>
      <c r="K3" s="148" t="b">
        <v>1</v>
      </c>
      <c r="L3" s="147" t="s">
        <v>176</v>
      </c>
      <c r="M3" s="5"/>
      <c r="N3" s="5"/>
      <c r="O3" s="5"/>
      <c r="P3" s="5"/>
      <c r="Q3" s="5"/>
      <c r="R3" s="5"/>
      <c r="S3" s="5"/>
      <c r="T3" s="56" t="str">
        <f>IF(H3=TRUE,"4","0")</f>
        <v>0</v>
      </c>
      <c r="U3" s="366">
        <f>IF(K3=TRUE,0,4)</f>
        <v>0</v>
      </c>
      <c r="V3" s="367"/>
    </row>
    <row r="4" spans="2:22" x14ac:dyDescent="0.25">
      <c r="B4" s="7"/>
      <c r="C4" s="1"/>
      <c r="D4" s="1"/>
      <c r="E4" s="1"/>
      <c r="F4" s="1"/>
      <c r="G4" s="1"/>
      <c r="H4" s="38" t="b">
        <v>0</v>
      </c>
      <c r="I4" s="352" t="s">
        <v>159</v>
      </c>
      <c r="J4" s="352"/>
      <c r="K4" s="352"/>
      <c r="L4" s="353"/>
      <c r="M4" s="46"/>
      <c r="N4" s="46"/>
      <c r="O4" s="46"/>
      <c r="P4" s="46"/>
      <c r="Q4" s="46"/>
      <c r="R4" s="46"/>
      <c r="S4" s="46"/>
      <c r="T4" s="57" t="str">
        <f>IF(H4=TRUE,"2","0")</f>
        <v>0</v>
      </c>
      <c r="U4" s="373" t="str">
        <f>IF(G4&lt;&gt;TRUE,"2","0")</f>
        <v>2</v>
      </c>
      <c r="V4" s="374"/>
    </row>
    <row r="5" spans="2:22" x14ac:dyDescent="0.25">
      <c r="B5" s="7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51"/>
      <c r="U5" s="52"/>
      <c r="V5" s="53"/>
    </row>
    <row r="6" spans="2:22" x14ac:dyDescent="0.25">
      <c r="B6" s="7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9"/>
      <c r="U6" s="381"/>
      <c r="V6" s="382"/>
    </row>
    <row r="7" spans="2:22" x14ac:dyDescent="0.25">
      <c r="B7" s="320" t="s">
        <v>56</v>
      </c>
      <c r="C7" s="321"/>
      <c r="D7" s="321"/>
      <c r="E7" s="321"/>
      <c r="F7" s="321"/>
      <c r="G7" s="321"/>
      <c r="H7" s="36" t="b">
        <v>0</v>
      </c>
      <c r="I7" s="36" t="s">
        <v>7</v>
      </c>
      <c r="J7" s="36"/>
      <c r="K7" s="36"/>
      <c r="L7" s="50"/>
      <c r="M7" s="47"/>
      <c r="N7" s="47"/>
      <c r="O7" s="47"/>
      <c r="P7" s="47"/>
      <c r="Q7" s="47"/>
      <c r="R7" s="47"/>
      <c r="S7" s="47"/>
      <c r="T7" s="58" t="str">
        <f>IF(H7=TRUE,"1","0")</f>
        <v>0</v>
      </c>
      <c r="U7" s="375">
        <v>1</v>
      </c>
      <c r="V7" s="376"/>
    </row>
    <row r="8" spans="2:22" x14ac:dyDescent="0.25">
      <c r="B8" s="7"/>
      <c r="C8" s="1"/>
      <c r="D8" s="1"/>
      <c r="E8" s="1"/>
      <c r="F8" s="1"/>
      <c r="G8" s="1"/>
      <c r="H8" s="37" t="b">
        <v>0</v>
      </c>
      <c r="I8" s="348" t="s">
        <v>8</v>
      </c>
      <c r="J8" s="348"/>
      <c r="K8" s="348"/>
      <c r="L8" s="349"/>
      <c r="M8" s="5"/>
      <c r="N8" s="5"/>
      <c r="O8" s="5"/>
      <c r="P8" s="5"/>
      <c r="Q8" s="5"/>
      <c r="R8" s="5"/>
      <c r="S8" s="5"/>
      <c r="T8" s="56" t="str">
        <f>IF(H8=TRUE,"3","0")</f>
        <v>0</v>
      </c>
      <c r="U8" s="366">
        <v>3</v>
      </c>
      <c r="V8" s="367"/>
    </row>
    <row r="9" spans="2:22" x14ac:dyDescent="0.25">
      <c r="B9" s="7"/>
      <c r="C9" s="1"/>
      <c r="D9" s="1"/>
      <c r="E9" s="1"/>
      <c r="F9" s="1"/>
      <c r="G9" s="1"/>
      <c r="H9" s="38" t="b">
        <v>0</v>
      </c>
      <c r="I9" s="352" t="str">
        <f>IF(H4=TRUE,"TASK LIGHTING","TASK LIGHTING")</f>
        <v>TASK LIGHTING</v>
      </c>
      <c r="J9" s="352"/>
      <c r="K9" s="352"/>
      <c r="L9" s="353"/>
      <c r="M9" s="46"/>
      <c r="N9" s="46"/>
      <c r="O9" s="46"/>
      <c r="P9" s="46"/>
      <c r="Q9" s="46"/>
      <c r="R9" s="46"/>
      <c r="S9" s="46"/>
      <c r="T9" s="57" t="str">
        <f>IF(H9=TRUE,"1","0")</f>
        <v>0</v>
      </c>
      <c r="U9" s="373" t="str">
        <f>IF(H4=TRUE,"1","0")</f>
        <v>0</v>
      </c>
      <c r="V9" s="374"/>
    </row>
    <row r="10" spans="2:22" x14ac:dyDescent="0.25">
      <c r="B10" s="7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41"/>
      <c r="U10" s="42"/>
      <c r="V10" s="45"/>
    </row>
    <row r="11" spans="2:22" x14ac:dyDescent="0.25">
      <c r="B11" s="7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9"/>
      <c r="U11" s="10"/>
      <c r="V11" s="11"/>
    </row>
    <row r="12" spans="2:22" x14ac:dyDescent="0.25">
      <c r="B12" s="320" t="s">
        <v>55</v>
      </c>
      <c r="C12" s="321"/>
      <c r="D12" s="321"/>
      <c r="E12" s="321"/>
      <c r="F12" s="321"/>
      <c r="G12" s="321"/>
      <c r="H12" s="36" t="b">
        <v>0</v>
      </c>
      <c r="I12" s="146" t="str">
        <f>IF('OFFICE COMFORT'!G22=TRUE,"PRINTER","PRINTER")</f>
        <v>PRINTER</v>
      </c>
      <c r="J12" s="146"/>
      <c r="K12" s="149" t="b">
        <v>1</v>
      </c>
      <c r="L12" s="147"/>
      <c r="M12" s="320" t="s">
        <v>48</v>
      </c>
      <c r="N12" s="321"/>
      <c r="O12" s="22" t="b">
        <v>0</v>
      </c>
      <c r="P12" s="306" t="s">
        <v>13</v>
      </c>
      <c r="Q12" s="306"/>
      <c r="R12" s="323"/>
      <c r="S12" s="55"/>
      <c r="T12" s="58" t="str">
        <f>IF(H12=TRUE,"1","0")</f>
        <v>0</v>
      </c>
      <c r="U12" s="375" t="str">
        <f>IF('OFFICE COMFORT'!G22=TRUE,"1","0")</f>
        <v>0</v>
      </c>
      <c r="V12" s="376"/>
    </row>
    <row r="13" spans="2:22" x14ac:dyDescent="0.25">
      <c r="B13" s="7"/>
      <c r="C13" s="1"/>
      <c r="D13" s="1"/>
      <c r="E13" s="1"/>
      <c r="F13" s="1"/>
      <c r="G13" s="1"/>
      <c r="H13" s="37" t="b">
        <v>0</v>
      </c>
      <c r="I13" s="348" t="s">
        <v>9</v>
      </c>
      <c r="J13" s="348"/>
      <c r="K13" s="348"/>
      <c r="L13" s="349"/>
      <c r="M13" s="5"/>
      <c r="N13" s="5"/>
      <c r="O13" s="60" t="b">
        <v>0</v>
      </c>
      <c r="P13" s="311" t="s">
        <v>14</v>
      </c>
      <c r="Q13" s="311"/>
      <c r="R13" s="312"/>
      <c r="S13" s="66"/>
      <c r="T13" s="56" t="str">
        <f t="shared" ref="T13:T16" si="0">IF(H13=TRUE,"1","0")</f>
        <v>0</v>
      </c>
      <c r="U13" s="366">
        <v>1</v>
      </c>
      <c r="V13" s="367"/>
    </row>
    <row r="14" spans="2:22" x14ac:dyDescent="0.25">
      <c r="B14" s="7"/>
      <c r="C14" s="1"/>
      <c r="D14" s="1"/>
      <c r="E14" s="1"/>
      <c r="F14" s="1"/>
      <c r="G14" s="1"/>
      <c r="H14" s="37" t="b">
        <v>0</v>
      </c>
      <c r="I14" s="348" t="s">
        <v>10</v>
      </c>
      <c r="J14" s="348"/>
      <c r="K14" s="348"/>
      <c r="L14" s="349"/>
      <c r="M14" s="5"/>
      <c r="N14" s="5"/>
      <c r="O14" s="60" t="b">
        <v>0</v>
      </c>
      <c r="P14" s="311" t="s">
        <v>74</v>
      </c>
      <c r="Q14" s="311"/>
      <c r="R14" s="312"/>
      <c r="S14" s="66"/>
      <c r="T14" s="56" t="str">
        <f>IF(H14=TRUE,"3","0")</f>
        <v>0</v>
      </c>
      <c r="U14" s="366">
        <v>3</v>
      </c>
      <c r="V14" s="367"/>
    </row>
    <row r="15" spans="2:22" x14ac:dyDescent="0.25">
      <c r="B15" s="7"/>
      <c r="C15" s="1"/>
      <c r="D15" s="1"/>
      <c r="E15" s="1"/>
      <c r="F15" s="1"/>
      <c r="G15" s="1"/>
      <c r="H15" s="37" t="b">
        <v>0</v>
      </c>
      <c r="I15" s="348" t="s">
        <v>8</v>
      </c>
      <c r="J15" s="348"/>
      <c r="K15" s="348"/>
      <c r="L15" s="349"/>
      <c r="M15" s="5"/>
      <c r="N15" s="5"/>
      <c r="O15" s="60" t="b">
        <v>0</v>
      </c>
      <c r="P15" s="311" t="s">
        <v>75</v>
      </c>
      <c r="Q15" s="311"/>
      <c r="R15" s="312"/>
      <c r="S15" s="66"/>
      <c r="T15" s="56" t="str">
        <f>IF(H15=TRUE,"5","0")</f>
        <v>0</v>
      </c>
      <c r="U15" s="366">
        <v>5</v>
      </c>
      <c r="V15" s="367"/>
    </row>
    <row r="16" spans="2:22" x14ac:dyDescent="0.25">
      <c r="B16" s="7"/>
      <c r="C16" s="1"/>
      <c r="D16" s="1"/>
      <c r="E16" s="1"/>
      <c r="F16" s="1"/>
      <c r="G16" s="1"/>
      <c r="H16" s="38" t="b">
        <v>0</v>
      </c>
      <c r="I16" s="352" t="s">
        <v>159</v>
      </c>
      <c r="J16" s="352"/>
      <c r="K16" s="352"/>
      <c r="L16" s="353"/>
      <c r="M16" s="40"/>
      <c r="N16" s="5"/>
      <c r="O16" s="61"/>
      <c r="P16" s="331" t="s">
        <v>77</v>
      </c>
      <c r="Q16" s="331"/>
      <c r="R16" s="332"/>
      <c r="S16" s="67"/>
      <c r="T16" s="57" t="str">
        <f t="shared" si="0"/>
        <v>0</v>
      </c>
      <c r="U16" s="373" t="str">
        <f>IF(H4=TRUE,"1","0")</f>
        <v>0</v>
      </c>
      <c r="V16" s="374"/>
    </row>
    <row r="17" spans="2:22" x14ac:dyDescent="0.25">
      <c r="B17" s="7"/>
      <c r="C17" s="1"/>
      <c r="D17" s="1"/>
      <c r="E17" s="1"/>
      <c r="F17" s="1"/>
      <c r="G17" s="1"/>
      <c r="H17" s="3"/>
      <c r="I17" s="5"/>
      <c r="J17" s="5"/>
      <c r="K17" s="88"/>
      <c r="L17" s="5"/>
      <c r="M17" s="5"/>
      <c r="N17" s="5"/>
      <c r="O17" s="5"/>
      <c r="P17" s="5"/>
      <c r="Q17" s="5"/>
      <c r="R17" s="5"/>
      <c r="S17" s="5"/>
      <c r="T17" s="64"/>
      <c r="U17" s="59"/>
      <c r="V17" s="65"/>
    </row>
    <row r="18" spans="2:22" x14ac:dyDescent="0.25">
      <c r="B18" s="320" t="s">
        <v>170</v>
      </c>
      <c r="C18" s="321"/>
      <c r="D18" s="321"/>
      <c r="E18" s="321"/>
      <c r="F18" s="321"/>
      <c r="G18" s="321"/>
      <c r="H18" s="36" t="b">
        <v>0</v>
      </c>
      <c r="I18" s="354" t="s">
        <v>79</v>
      </c>
      <c r="J18" s="354"/>
      <c r="K18" s="354"/>
      <c r="L18" s="355"/>
      <c r="M18" s="320" t="s">
        <v>174</v>
      </c>
      <c r="N18" s="321"/>
      <c r="O18" s="22" t="b">
        <v>0</v>
      </c>
      <c r="P18" s="306" t="s">
        <v>14</v>
      </c>
      <c r="Q18" s="306"/>
      <c r="R18" s="323"/>
      <c r="S18" s="55"/>
      <c r="T18" s="58">
        <v>0</v>
      </c>
      <c r="U18" s="356" t="s">
        <v>86</v>
      </c>
      <c r="V18" s="357"/>
    </row>
    <row r="19" spans="2:22" x14ac:dyDescent="0.25">
      <c r="B19" s="7"/>
      <c r="C19" s="1"/>
      <c r="D19" s="1"/>
      <c r="E19" s="1"/>
      <c r="F19" s="1"/>
      <c r="G19" s="1"/>
      <c r="H19" s="37" t="b">
        <v>0</v>
      </c>
      <c r="I19" s="348" t="s">
        <v>80</v>
      </c>
      <c r="J19" s="348"/>
      <c r="K19" s="348"/>
      <c r="L19" s="349"/>
      <c r="M19" s="40"/>
      <c r="N19" s="5"/>
      <c r="O19" s="12" t="b">
        <v>0</v>
      </c>
      <c r="P19" s="311" t="s">
        <v>83</v>
      </c>
      <c r="Q19" s="311"/>
      <c r="R19" s="312"/>
      <c r="S19" s="66"/>
      <c r="T19" s="56" t="str">
        <f>IF(H19=TRUE,"1","0")</f>
        <v>0</v>
      </c>
      <c r="U19" s="358"/>
      <c r="V19" s="359"/>
    </row>
    <row r="20" spans="2:22" x14ac:dyDescent="0.25">
      <c r="B20" s="7"/>
      <c r="C20" s="1"/>
      <c r="D20" s="1"/>
      <c r="E20" s="1"/>
      <c r="F20" s="1"/>
      <c r="G20" s="1"/>
      <c r="H20" s="37" t="b">
        <v>0</v>
      </c>
      <c r="I20" s="348" t="s">
        <v>81</v>
      </c>
      <c r="J20" s="348"/>
      <c r="K20" s="348"/>
      <c r="L20" s="349"/>
      <c r="M20" s="7"/>
      <c r="N20" s="1"/>
      <c r="O20" s="14"/>
      <c r="P20" s="311" t="s">
        <v>84</v>
      </c>
      <c r="Q20" s="311"/>
      <c r="R20" s="312"/>
      <c r="S20" s="66"/>
      <c r="T20" s="56" t="str">
        <f>IF(H20=TRUE,"2","0")</f>
        <v>0</v>
      </c>
      <c r="U20" s="358"/>
      <c r="V20" s="359"/>
    </row>
    <row r="21" spans="2:22" x14ac:dyDescent="0.25">
      <c r="B21" s="7"/>
      <c r="C21" s="1"/>
      <c r="D21" s="1"/>
      <c r="E21" s="1"/>
      <c r="F21" s="1"/>
      <c r="G21" s="1"/>
      <c r="H21" s="38" t="b">
        <v>0</v>
      </c>
      <c r="I21" s="352" t="s">
        <v>82</v>
      </c>
      <c r="J21" s="352"/>
      <c r="K21" s="352"/>
      <c r="L21" s="353"/>
      <c r="M21" s="9"/>
      <c r="N21" s="10"/>
      <c r="O21" s="15" t="b">
        <v>0</v>
      </c>
      <c r="P21" s="331" t="s">
        <v>85</v>
      </c>
      <c r="Q21" s="331"/>
      <c r="R21" s="332"/>
      <c r="S21" s="67"/>
      <c r="T21" s="57" t="str">
        <f>IF(H21=TRUE,"4","0")</f>
        <v>0</v>
      </c>
      <c r="U21" s="360"/>
      <c r="V21" s="361"/>
    </row>
    <row r="22" spans="2:22" x14ac:dyDescent="0.25">
      <c r="B22" s="7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9"/>
      <c r="U22" s="10"/>
      <c r="V22" s="11"/>
    </row>
    <row r="23" spans="2:22" x14ac:dyDescent="0.25">
      <c r="B23" s="320" t="str">
        <f>IF('OFFICE COMFORT'!G29=TRUE,"Thank you for delamping your office","Have you delamped your office")</f>
        <v>Have you delamped your office</v>
      </c>
      <c r="C23" s="321"/>
      <c r="D23" s="321"/>
      <c r="E23" s="321"/>
      <c r="F23" s="321"/>
      <c r="G23" s="321"/>
      <c r="H23" s="35" t="b">
        <v>0</v>
      </c>
      <c r="I23" s="364" t="s">
        <v>12</v>
      </c>
      <c r="J23" s="364"/>
      <c r="K23" s="364"/>
      <c r="L23" s="365"/>
      <c r="M23" s="144" t="str">
        <f>IF('ENERGY USAGE'!H23=FALSE,"Information on Office Delamping can be found on main page"," ")</f>
        <v>Information on Office Delamping can be found on main page</v>
      </c>
      <c r="N23" s="48"/>
      <c r="O23" s="48"/>
      <c r="P23" s="48"/>
      <c r="Q23" s="48"/>
      <c r="R23" s="49"/>
      <c r="S23" s="49"/>
      <c r="T23" s="54" t="str">
        <f>IF(H23=TRUE,"1","0")</f>
        <v>0</v>
      </c>
      <c r="U23" s="346">
        <v>1</v>
      </c>
      <c r="V23" s="347"/>
    </row>
    <row r="24" spans="2:22" ht="19.5" thickBot="1" x14ac:dyDescent="0.45">
      <c r="B24" s="143"/>
      <c r="J24" s="63"/>
      <c r="K24" s="63"/>
      <c r="L24" s="63"/>
      <c r="M24" s="63"/>
      <c r="N24" s="63"/>
      <c r="O24" s="63"/>
      <c r="P24" s="63"/>
      <c r="Q24" s="45"/>
      <c r="R24" s="362" t="s">
        <v>87</v>
      </c>
      <c r="S24" s="363"/>
      <c r="T24" s="69">
        <f>T3+T4+T7+T8+T9+T12+T13+T14+T15+T16+T18+T19+T20+T21+T23</f>
        <v>0</v>
      </c>
      <c r="U24" s="350">
        <f>U3+U4+U7+U8+U9+U12+U13+U14+U15+U16+U23</f>
        <v>16</v>
      </c>
      <c r="V24" s="351"/>
    </row>
    <row r="25" spans="2:22" x14ac:dyDescent="0.25">
      <c r="B25" s="110" t="s">
        <v>160</v>
      </c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2"/>
    </row>
    <row r="26" spans="2:22" x14ac:dyDescent="0.25">
      <c r="B26" s="129" t="s">
        <v>165</v>
      </c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30"/>
    </row>
    <row r="27" spans="2:22" x14ac:dyDescent="0.25">
      <c r="B27" s="113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5"/>
    </row>
    <row r="28" spans="2:22" x14ac:dyDescent="0.25">
      <c r="B28" s="113" t="s">
        <v>166</v>
      </c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5"/>
    </row>
    <row r="29" spans="2:22" x14ac:dyDescent="0.25">
      <c r="B29" s="131"/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32"/>
    </row>
    <row r="30" spans="2:22" x14ac:dyDescent="0.25">
      <c r="B30" s="113" t="s">
        <v>164</v>
      </c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5"/>
    </row>
    <row r="31" spans="2:22" x14ac:dyDescent="0.25">
      <c r="B31" s="113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6"/>
      <c r="N31" s="114"/>
      <c r="O31" s="114"/>
      <c r="P31" s="114"/>
      <c r="Q31" s="115"/>
    </row>
    <row r="32" spans="2:22" x14ac:dyDescent="0.25">
      <c r="B32" s="113"/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5"/>
    </row>
    <row r="33" spans="2:17" x14ac:dyDescent="0.25">
      <c r="B33" s="113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5"/>
    </row>
    <row r="34" spans="2:17" ht="15.75" thickBot="1" x14ac:dyDescent="0.3">
      <c r="B34" s="117"/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9"/>
    </row>
  </sheetData>
  <mergeCells count="46">
    <mergeCell ref="I3:J3"/>
    <mergeCell ref="U6:V6"/>
    <mergeCell ref="U3:V3"/>
    <mergeCell ref="U4:V4"/>
    <mergeCell ref="U7:V7"/>
    <mergeCell ref="U8:V8"/>
    <mergeCell ref="I16:L16"/>
    <mergeCell ref="B12:G12"/>
    <mergeCell ref="B3:G3"/>
    <mergeCell ref="T2:V2"/>
    <mergeCell ref="I4:L4"/>
    <mergeCell ref="I8:L8"/>
    <mergeCell ref="I9:L9"/>
    <mergeCell ref="I13:L13"/>
    <mergeCell ref="U16:V16"/>
    <mergeCell ref="U12:V12"/>
    <mergeCell ref="U13:V13"/>
    <mergeCell ref="U14:V14"/>
    <mergeCell ref="U15:V15"/>
    <mergeCell ref="B2:S2"/>
    <mergeCell ref="U9:V9"/>
    <mergeCell ref="B7:G7"/>
    <mergeCell ref="R24:S24"/>
    <mergeCell ref="M12:N12"/>
    <mergeCell ref="B23:G23"/>
    <mergeCell ref="I23:L23"/>
    <mergeCell ref="P12:R12"/>
    <mergeCell ref="P13:R13"/>
    <mergeCell ref="B18:G18"/>
    <mergeCell ref="P21:R21"/>
    <mergeCell ref="U23:V23"/>
    <mergeCell ref="I14:L14"/>
    <mergeCell ref="I15:L15"/>
    <mergeCell ref="U24:V24"/>
    <mergeCell ref="I21:L21"/>
    <mergeCell ref="P14:R14"/>
    <mergeCell ref="P15:R15"/>
    <mergeCell ref="P16:R16"/>
    <mergeCell ref="I18:L18"/>
    <mergeCell ref="I19:L19"/>
    <mergeCell ref="I20:L20"/>
    <mergeCell ref="M18:N18"/>
    <mergeCell ref="U18:V21"/>
    <mergeCell ref="P18:R18"/>
    <mergeCell ref="P19:R19"/>
    <mergeCell ref="P20:R20"/>
  </mergeCells>
  <pageMargins left="0.7" right="0.7" top="0.75" bottom="0.75" header="0.3" footer="0.3"/>
  <pageSetup orientation="portrait" r:id="rId1"/>
  <ignoredErrors>
    <ignoredError sqref="T8" 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7</xdr:col>
                    <xdr:colOff>0</xdr:colOff>
                    <xdr:row>5</xdr:row>
                    <xdr:rowOff>180975</xdr:rowOff>
                  </from>
                  <to>
                    <xdr:col>8</xdr:col>
                    <xdr:colOff>133350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7</xdr:col>
                    <xdr:colOff>0</xdr:colOff>
                    <xdr:row>6</xdr:row>
                    <xdr:rowOff>180975</xdr:rowOff>
                  </from>
                  <to>
                    <xdr:col>8</xdr:col>
                    <xdr:colOff>133350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7</xdr:col>
                    <xdr:colOff>0</xdr:colOff>
                    <xdr:row>7</xdr:row>
                    <xdr:rowOff>161925</xdr:rowOff>
                  </from>
                  <to>
                    <xdr:col>8</xdr:col>
                    <xdr:colOff>133350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7" name="Check Box 9">
              <controlPr defaultSize="0" autoFill="0" autoLine="0" autoPict="0">
                <anchor moveWithCells="1">
                  <from>
                    <xdr:col>7</xdr:col>
                    <xdr:colOff>0</xdr:colOff>
                    <xdr:row>1</xdr:row>
                    <xdr:rowOff>180975</xdr:rowOff>
                  </from>
                  <to>
                    <xdr:col>8</xdr:col>
                    <xdr:colOff>133350</xdr:colOff>
                    <xdr:row>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8" name="Check Box 10">
              <controlPr defaultSize="0" autoFill="0" autoLine="0" autoPict="0">
                <anchor moveWithCells="1">
                  <from>
                    <xdr:col>7</xdr:col>
                    <xdr:colOff>0</xdr:colOff>
                    <xdr:row>2</xdr:row>
                    <xdr:rowOff>161925</xdr:rowOff>
                  </from>
                  <to>
                    <xdr:col>8</xdr:col>
                    <xdr:colOff>133350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9" name="Check Box 11">
              <controlPr defaultSize="0" autoFill="0" autoLine="0" autoPict="0">
                <anchor moveWithCells="1">
                  <from>
                    <xdr:col>7</xdr:col>
                    <xdr:colOff>0</xdr:colOff>
                    <xdr:row>10</xdr:row>
                    <xdr:rowOff>180975</xdr:rowOff>
                  </from>
                  <to>
                    <xdr:col>8</xdr:col>
                    <xdr:colOff>133350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0" name="Check Box 12">
              <controlPr defaultSize="0" autoFill="0" autoLine="0" autoPict="0">
                <anchor moveWithCells="1">
                  <from>
                    <xdr:col>7</xdr:col>
                    <xdr:colOff>0</xdr:colOff>
                    <xdr:row>11</xdr:row>
                    <xdr:rowOff>171450</xdr:rowOff>
                  </from>
                  <to>
                    <xdr:col>8</xdr:col>
                    <xdr:colOff>133350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1" name="Check Box 13">
              <controlPr defaultSize="0" autoFill="0" autoLine="0" autoPict="0">
                <anchor moveWithCells="1">
                  <from>
                    <xdr:col>7</xdr:col>
                    <xdr:colOff>0</xdr:colOff>
                    <xdr:row>12</xdr:row>
                    <xdr:rowOff>180975</xdr:rowOff>
                  </from>
                  <to>
                    <xdr:col>8</xdr:col>
                    <xdr:colOff>133350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2" name="Check Box 14">
              <controlPr defaultSize="0" autoFill="0" autoLine="0" autoPict="0">
                <anchor moveWithCells="1">
                  <from>
                    <xdr:col>7</xdr:col>
                    <xdr:colOff>0</xdr:colOff>
                    <xdr:row>15</xdr:row>
                    <xdr:rowOff>9525</xdr:rowOff>
                  </from>
                  <to>
                    <xdr:col>8</xdr:col>
                    <xdr:colOff>133350</xdr:colOff>
                    <xdr:row>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3" name="Check Box 15">
              <controlPr defaultSize="0" autoFill="0" autoLine="0" autoPict="0">
                <anchor moveWithCells="1">
                  <from>
                    <xdr:col>7</xdr:col>
                    <xdr:colOff>0</xdr:colOff>
                    <xdr:row>13</xdr:row>
                    <xdr:rowOff>171450</xdr:rowOff>
                  </from>
                  <to>
                    <xdr:col>8</xdr:col>
                    <xdr:colOff>133350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14" name="Check Box 16">
              <controlPr defaultSize="0" autoFill="0" autoLine="0" autoPict="0">
                <anchor moveWithCells="1">
                  <from>
                    <xdr:col>6</xdr:col>
                    <xdr:colOff>581025</xdr:colOff>
                    <xdr:row>21</xdr:row>
                    <xdr:rowOff>180975</xdr:rowOff>
                  </from>
                  <to>
                    <xdr:col>8</xdr:col>
                    <xdr:colOff>104775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6" r:id="rId15" name="Check Box 24">
              <controlPr defaultSize="0" autoFill="0" autoLine="0" autoPict="0">
                <anchor moveWithCells="1">
                  <from>
                    <xdr:col>13</xdr:col>
                    <xdr:colOff>571500</xdr:colOff>
                    <xdr:row>10</xdr:row>
                    <xdr:rowOff>171450</xdr:rowOff>
                  </from>
                  <to>
                    <xdr:col>15</xdr:col>
                    <xdr:colOff>95250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" r:id="rId16" name="Check Box 25">
              <controlPr defaultSize="0" autoFill="0" autoLine="0" autoPict="0">
                <anchor moveWithCells="1">
                  <from>
                    <xdr:col>13</xdr:col>
                    <xdr:colOff>571500</xdr:colOff>
                    <xdr:row>11</xdr:row>
                    <xdr:rowOff>171450</xdr:rowOff>
                  </from>
                  <to>
                    <xdr:col>15</xdr:col>
                    <xdr:colOff>95250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8" r:id="rId17" name="Check Box 26">
              <controlPr defaultSize="0" autoFill="0" autoLine="0" autoPict="0">
                <anchor moveWithCells="1">
                  <from>
                    <xdr:col>13</xdr:col>
                    <xdr:colOff>571500</xdr:colOff>
                    <xdr:row>12</xdr:row>
                    <xdr:rowOff>161925</xdr:rowOff>
                  </from>
                  <to>
                    <xdr:col>15</xdr:col>
                    <xdr:colOff>95250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9" r:id="rId18" name="Check Box 27">
              <controlPr defaultSize="0" autoFill="0" autoLine="0" autoPict="0">
                <anchor moveWithCells="1">
                  <from>
                    <xdr:col>13</xdr:col>
                    <xdr:colOff>571500</xdr:colOff>
                    <xdr:row>13</xdr:row>
                    <xdr:rowOff>171450</xdr:rowOff>
                  </from>
                  <to>
                    <xdr:col>15</xdr:col>
                    <xdr:colOff>95250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0" r:id="rId19" name="Check Box 28">
              <controlPr defaultSize="0" autoFill="0" autoLine="0" autoPict="0">
                <anchor moveWithCells="1">
                  <from>
                    <xdr:col>13</xdr:col>
                    <xdr:colOff>590550</xdr:colOff>
                    <xdr:row>14</xdr:row>
                    <xdr:rowOff>171450</xdr:rowOff>
                  </from>
                  <to>
                    <xdr:col>15</xdr:col>
                    <xdr:colOff>114300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1" r:id="rId20" name="Check Box 29">
              <controlPr defaultSize="0" autoFill="0" autoLine="0" autoPict="0">
                <anchor moveWithCells="1">
                  <from>
                    <xdr:col>6</xdr:col>
                    <xdr:colOff>571500</xdr:colOff>
                    <xdr:row>16</xdr:row>
                    <xdr:rowOff>180975</xdr:rowOff>
                  </from>
                  <to>
                    <xdr:col>8</xdr:col>
                    <xdr:colOff>95250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2" r:id="rId21" name="Check Box 30">
              <controlPr defaultSize="0" autoFill="0" autoLine="0" autoPict="0">
                <anchor moveWithCells="1">
                  <from>
                    <xdr:col>13</xdr:col>
                    <xdr:colOff>571500</xdr:colOff>
                    <xdr:row>17</xdr:row>
                    <xdr:rowOff>0</xdr:rowOff>
                  </from>
                  <to>
                    <xdr:col>15</xdr:col>
                    <xdr:colOff>95250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3" r:id="rId22" name="Check Box 31">
              <controlPr defaultSize="0" autoFill="0" autoLine="0" autoPict="0">
                <anchor moveWithCells="1">
                  <from>
                    <xdr:col>6</xdr:col>
                    <xdr:colOff>571500</xdr:colOff>
                    <xdr:row>17</xdr:row>
                    <xdr:rowOff>161925</xdr:rowOff>
                  </from>
                  <to>
                    <xdr:col>8</xdr:col>
                    <xdr:colOff>95250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4" r:id="rId23" name="Check Box 32">
              <controlPr defaultSize="0" autoFill="0" autoLine="0" autoPict="0">
                <anchor moveWithCells="1">
                  <from>
                    <xdr:col>6</xdr:col>
                    <xdr:colOff>571500</xdr:colOff>
                    <xdr:row>18</xdr:row>
                    <xdr:rowOff>142875</xdr:rowOff>
                  </from>
                  <to>
                    <xdr:col>8</xdr:col>
                    <xdr:colOff>95250</xdr:colOff>
                    <xdr:row>19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5" r:id="rId24" name="Check Box 33">
              <controlPr defaultSize="0" autoFill="0" autoLine="0" autoPict="0">
                <anchor moveWithCells="1">
                  <from>
                    <xdr:col>6</xdr:col>
                    <xdr:colOff>571500</xdr:colOff>
                    <xdr:row>19</xdr:row>
                    <xdr:rowOff>152400</xdr:rowOff>
                  </from>
                  <to>
                    <xdr:col>8</xdr:col>
                    <xdr:colOff>95250</xdr:colOff>
                    <xdr:row>20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6" r:id="rId25" name="Check Box 34">
              <controlPr defaultSize="0" autoFill="0" autoLine="0" autoPict="0">
                <anchor moveWithCells="1">
                  <from>
                    <xdr:col>13</xdr:col>
                    <xdr:colOff>571500</xdr:colOff>
                    <xdr:row>17</xdr:row>
                    <xdr:rowOff>180975</xdr:rowOff>
                  </from>
                  <to>
                    <xdr:col>15</xdr:col>
                    <xdr:colOff>95250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7" r:id="rId26" name="Check Box 35">
              <controlPr defaultSize="0" autoFill="0" autoLine="0" autoPict="0">
                <anchor moveWithCells="1">
                  <from>
                    <xdr:col>13</xdr:col>
                    <xdr:colOff>571500</xdr:colOff>
                    <xdr:row>18</xdr:row>
                    <xdr:rowOff>180975</xdr:rowOff>
                  </from>
                  <to>
                    <xdr:col>15</xdr:col>
                    <xdr:colOff>95250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8" r:id="rId27" name="Check Box 36">
              <controlPr defaultSize="0" autoFill="0" autoLine="0" autoPict="0">
                <anchor moveWithCells="1">
                  <from>
                    <xdr:col>13</xdr:col>
                    <xdr:colOff>571500</xdr:colOff>
                    <xdr:row>19</xdr:row>
                    <xdr:rowOff>171450</xdr:rowOff>
                  </from>
                  <to>
                    <xdr:col>15</xdr:col>
                    <xdr:colOff>95250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1" r:id="rId28" name="Check Box 39">
              <controlPr defaultSize="0" autoFill="0" autoLine="0" autoPict="0">
                <anchor>
                  <from>
                    <xdr:col>10</xdr:col>
                    <xdr:colOff>438150</xdr:colOff>
                    <xdr:row>1</xdr:row>
                    <xdr:rowOff>171450</xdr:rowOff>
                  </from>
                  <to>
                    <xdr:col>12</xdr:col>
                    <xdr:colOff>85725</xdr:colOff>
                    <xdr:row>3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5" id="{E6F00065-4F95-48F6-BDEB-1627878D939C}">
            <xm:f>AND('OFFICE COMFORT'!#REF!=FALSE,'OFFICE COMFORT'!$G$27=FALSE)</xm:f>
            <x14:dxf>
              <font>
                <color rgb="FFFF0000"/>
              </font>
            </x14:dxf>
          </x14:cfRule>
          <xm:sqref>B3:G3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2:Y75"/>
  <sheetViews>
    <sheetView zoomScaleNormal="100" workbookViewId="0">
      <selection activeCell="N32" sqref="N32"/>
    </sheetView>
  </sheetViews>
  <sheetFormatPr defaultRowHeight="15" x14ac:dyDescent="0.25"/>
  <cols>
    <col min="1" max="3" width="9.140625" style="89"/>
    <col min="7" max="7" width="2.5703125" customWidth="1"/>
    <col min="10" max="10" width="10.140625" customWidth="1"/>
    <col min="11" max="11" width="2.5703125" style="77" customWidth="1"/>
    <col min="12" max="12" width="7.42578125" customWidth="1"/>
    <col min="13" max="13" width="7.42578125" style="89" customWidth="1"/>
  </cols>
  <sheetData>
    <row r="2" spans="5:24" x14ac:dyDescent="0.25">
      <c r="L2" s="1"/>
      <c r="M2" s="400" t="s">
        <v>146</v>
      </c>
      <c r="N2" s="400"/>
      <c r="O2" s="400"/>
    </row>
    <row r="3" spans="5:24" x14ac:dyDescent="0.25">
      <c r="E3" s="384" t="s">
        <v>92</v>
      </c>
      <c r="F3" s="385"/>
      <c r="G3" s="91" t="b">
        <v>0</v>
      </c>
      <c r="H3" s="383" t="s">
        <v>108</v>
      </c>
      <c r="I3" s="383"/>
      <c r="J3" s="383"/>
      <c r="K3" s="92" t="b">
        <v>0</v>
      </c>
      <c r="L3" s="94" t="s">
        <v>156</v>
      </c>
      <c r="M3" s="94"/>
      <c r="N3" s="99" t="str">
        <f>IF(K3=TRUE,110,IF(G3=TRUE,55,""))</f>
        <v/>
      </c>
      <c r="O3" s="93" t="str">
        <f>IF(G3=TRUE,"W","")</f>
        <v/>
      </c>
      <c r="R3" s="71"/>
    </row>
    <row r="4" spans="5:24" x14ac:dyDescent="0.25">
      <c r="E4" s="386"/>
      <c r="F4" s="387"/>
      <c r="G4" s="91" t="b">
        <v>0</v>
      </c>
      <c r="H4" s="383" t="s">
        <v>120</v>
      </c>
      <c r="I4" s="383"/>
      <c r="J4" s="383"/>
      <c r="K4" s="92" t="b">
        <v>0</v>
      </c>
      <c r="L4" s="94" t="s">
        <v>156</v>
      </c>
      <c r="M4" s="94"/>
      <c r="N4" s="99" t="str">
        <f>IF(K4=TRUE,80,IF(G4=TRUE,40,""))</f>
        <v/>
      </c>
      <c r="O4" s="93" t="str">
        <f t="shared" ref="O4:O69" si="0">IF(G4=TRUE,"W","")</f>
        <v/>
      </c>
      <c r="P4" s="70"/>
      <c r="R4" s="70"/>
      <c r="V4" s="1"/>
    </row>
    <row r="5" spans="5:24" x14ac:dyDescent="0.25">
      <c r="E5" s="386"/>
      <c r="F5" s="387"/>
      <c r="G5" s="91" t="b">
        <v>0</v>
      </c>
      <c r="H5" s="383" t="s">
        <v>110</v>
      </c>
      <c r="I5" s="383"/>
      <c r="J5" s="383"/>
      <c r="K5" s="92" t="b">
        <v>0</v>
      </c>
      <c r="L5" s="94" t="s">
        <v>156</v>
      </c>
      <c r="M5" s="94"/>
      <c r="N5" s="99" t="str">
        <f>IF(K5=TRUE,40,IF(G5=TRUE,20,""))</f>
        <v/>
      </c>
      <c r="O5" s="93" t="str">
        <f t="shared" si="0"/>
        <v/>
      </c>
      <c r="P5" s="70"/>
      <c r="R5" s="70"/>
    </row>
    <row r="6" spans="5:24" x14ac:dyDescent="0.25">
      <c r="E6" s="386"/>
      <c r="F6" s="387"/>
      <c r="G6" s="91" t="b">
        <v>0</v>
      </c>
      <c r="H6" s="383" t="s">
        <v>111</v>
      </c>
      <c r="I6" s="383"/>
      <c r="J6" s="383"/>
      <c r="K6" s="92" t="b">
        <v>0</v>
      </c>
      <c r="L6" s="94" t="s">
        <v>156</v>
      </c>
      <c r="M6" s="94"/>
      <c r="N6" s="99" t="str">
        <f>IF(K6=TRUE,172,IF(G6=TRUE,86,""))</f>
        <v/>
      </c>
      <c r="O6" s="93" t="str">
        <f t="shared" si="0"/>
        <v/>
      </c>
      <c r="P6" s="70"/>
      <c r="R6" s="70"/>
    </row>
    <row r="7" spans="5:24" x14ac:dyDescent="0.25">
      <c r="E7" s="386"/>
      <c r="F7" s="387"/>
      <c r="G7" s="91" t="b">
        <v>0</v>
      </c>
      <c r="H7" s="383" t="s">
        <v>112</v>
      </c>
      <c r="I7" s="383"/>
      <c r="J7" s="383"/>
      <c r="K7" s="92" t="b">
        <v>0</v>
      </c>
      <c r="L7" s="94" t="s">
        <v>156</v>
      </c>
      <c r="M7" s="94"/>
      <c r="N7" s="99" t="str">
        <f>IF(K7=TRUE,50,IF(G7=TRUE,25,""))</f>
        <v/>
      </c>
      <c r="O7" s="93" t="str">
        <f t="shared" si="0"/>
        <v/>
      </c>
      <c r="P7" s="70"/>
      <c r="R7" s="70"/>
    </row>
    <row r="8" spans="5:24" x14ac:dyDescent="0.25">
      <c r="E8" s="386"/>
      <c r="F8" s="387"/>
      <c r="G8" s="91" t="b">
        <v>0</v>
      </c>
      <c r="H8" s="383" t="s">
        <v>104</v>
      </c>
      <c r="I8" s="383"/>
      <c r="J8" s="383"/>
      <c r="K8" s="92" t="b">
        <v>0</v>
      </c>
      <c r="L8" s="94" t="s">
        <v>156</v>
      </c>
      <c r="M8" s="94"/>
      <c r="N8" s="99" t="str">
        <f>IF(K8=TRUE,50,IF(G8=TRUE,25,""))</f>
        <v/>
      </c>
      <c r="O8" s="93" t="str">
        <f t="shared" si="0"/>
        <v/>
      </c>
      <c r="P8" s="70"/>
      <c r="R8" s="79"/>
    </row>
    <row r="9" spans="5:24" x14ac:dyDescent="0.25">
      <c r="E9" s="386"/>
      <c r="F9" s="387"/>
      <c r="G9" s="91" t="b">
        <v>0</v>
      </c>
      <c r="H9" s="383" t="s">
        <v>105</v>
      </c>
      <c r="I9" s="383"/>
      <c r="J9" s="383"/>
      <c r="K9" s="92" t="b">
        <v>0</v>
      </c>
      <c r="L9" s="94" t="s">
        <v>156</v>
      </c>
      <c r="M9" s="94"/>
      <c r="N9" s="99" t="str">
        <f>IF(K9=TRUE,90,IF(G9=TRUE,45,""))</f>
        <v/>
      </c>
      <c r="O9" s="93" t="str">
        <f t="shared" si="0"/>
        <v/>
      </c>
      <c r="P9" s="70"/>
      <c r="R9" s="70"/>
    </row>
    <row r="10" spans="5:24" x14ac:dyDescent="0.25">
      <c r="E10" s="386"/>
      <c r="F10" s="387"/>
      <c r="G10" s="91" t="b">
        <v>0</v>
      </c>
      <c r="H10" s="383" t="s">
        <v>106</v>
      </c>
      <c r="I10" s="383"/>
      <c r="J10" s="383"/>
      <c r="K10" s="92" t="b">
        <v>0</v>
      </c>
      <c r="L10" s="94" t="s">
        <v>156</v>
      </c>
      <c r="M10" s="94"/>
      <c r="N10" s="99" t="str">
        <f>IF(K10=TRUE,70,IF(G10=TRUE,35,""))</f>
        <v/>
      </c>
      <c r="O10" s="93" t="str">
        <f t="shared" si="0"/>
        <v/>
      </c>
      <c r="P10" s="70"/>
      <c r="R10" s="70"/>
    </row>
    <row r="11" spans="5:24" x14ac:dyDescent="0.25">
      <c r="E11" s="386"/>
      <c r="F11" s="387"/>
      <c r="G11" s="91" t="b">
        <v>0</v>
      </c>
      <c r="H11" s="383" t="s">
        <v>107</v>
      </c>
      <c r="I11" s="383"/>
      <c r="J11" s="383"/>
      <c r="K11" s="92" t="b">
        <v>0</v>
      </c>
      <c r="L11" s="94" t="s">
        <v>156</v>
      </c>
      <c r="M11" s="94"/>
      <c r="N11" s="99" t="str">
        <f>IF(K11=TRUE,120,IF(G11=TRUE,60,""))</f>
        <v/>
      </c>
      <c r="O11" s="93" t="str">
        <f t="shared" si="0"/>
        <v/>
      </c>
      <c r="P11" s="70"/>
      <c r="R11" s="70"/>
    </row>
    <row r="12" spans="5:24" x14ac:dyDescent="0.25">
      <c r="E12" s="386"/>
      <c r="F12" s="387"/>
      <c r="G12" s="91" t="b">
        <v>0</v>
      </c>
      <c r="H12" s="383" t="s">
        <v>109</v>
      </c>
      <c r="I12" s="383"/>
      <c r="J12" s="383"/>
      <c r="K12" s="92" t="b">
        <v>0</v>
      </c>
      <c r="L12" s="94" t="s">
        <v>156</v>
      </c>
      <c r="M12" s="94"/>
      <c r="N12" s="99" t="str">
        <f>IF(K12=TRUE,80,IF(G12=TRUE,40,""))</f>
        <v/>
      </c>
      <c r="O12" s="93" t="str">
        <f t="shared" si="0"/>
        <v/>
      </c>
      <c r="P12" s="70"/>
      <c r="R12" s="70"/>
    </row>
    <row r="13" spans="5:24" s="89" customFormat="1" x14ac:dyDescent="0.25">
      <c r="E13" s="386"/>
      <c r="F13" s="387"/>
      <c r="G13" s="91" t="b">
        <v>0</v>
      </c>
      <c r="H13" s="383" t="s">
        <v>179</v>
      </c>
      <c r="I13" s="383"/>
      <c r="J13" s="383"/>
      <c r="K13" s="92" t="b">
        <v>0</v>
      </c>
      <c r="L13" s="94" t="s">
        <v>156</v>
      </c>
      <c r="M13" s="94"/>
      <c r="N13" s="99" t="str">
        <f>IF(K13=TRUE,116,IF(G13=TRUE,58,""))</f>
        <v/>
      </c>
      <c r="O13" s="93" t="str">
        <f>IF(G13=TRUE,"W","")</f>
        <v/>
      </c>
      <c r="P13" s="152"/>
      <c r="R13" s="152"/>
    </row>
    <row r="14" spans="5:24" x14ac:dyDescent="0.25">
      <c r="E14" s="386"/>
      <c r="F14" s="387"/>
      <c r="G14" s="91" t="b">
        <v>0</v>
      </c>
      <c r="H14" s="383" t="s">
        <v>113</v>
      </c>
      <c r="I14" s="383"/>
      <c r="J14" s="383"/>
      <c r="K14" s="92" t="b">
        <v>0</v>
      </c>
      <c r="L14" s="94" t="s">
        <v>156</v>
      </c>
      <c r="M14" s="94"/>
      <c r="N14" s="99" t="str">
        <f>IF(K14=TRUE,120,IF(G14=TRUE,60,""))</f>
        <v/>
      </c>
      <c r="O14" s="93" t="str">
        <f t="shared" si="0"/>
        <v/>
      </c>
      <c r="P14" s="70"/>
      <c r="Q14" s="3"/>
      <c r="R14" s="59"/>
      <c r="S14" s="3"/>
      <c r="T14" s="3"/>
      <c r="U14" s="3"/>
      <c r="V14" s="3"/>
      <c r="W14" s="3"/>
      <c r="X14" s="3"/>
    </row>
    <row r="15" spans="5:24" s="89" customFormat="1" x14ac:dyDescent="0.25">
      <c r="E15" s="386"/>
      <c r="F15" s="387"/>
      <c r="G15" s="91" t="b">
        <v>0</v>
      </c>
      <c r="H15" s="383" t="s">
        <v>177</v>
      </c>
      <c r="I15" s="383"/>
      <c r="J15" s="383"/>
      <c r="K15" s="92" t="b">
        <v>0</v>
      </c>
      <c r="L15" s="94" t="s">
        <v>156</v>
      </c>
      <c r="M15" s="94"/>
      <c r="N15" s="99" t="str">
        <f>IF(K15=TRUE,52,IF(G15=TRUE,26,""))</f>
        <v/>
      </c>
      <c r="O15" s="93" t="str">
        <f>IF(G15=TRUE,"W","")</f>
        <v/>
      </c>
      <c r="P15" s="150"/>
      <c r="Q15" s="3"/>
      <c r="R15" s="151"/>
      <c r="S15" s="3"/>
      <c r="T15" s="3"/>
      <c r="U15" s="3"/>
      <c r="V15" s="3"/>
      <c r="W15" s="3"/>
      <c r="X15" s="3"/>
    </row>
    <row r="16" spans="5:24" s="89" customFormat="1" x14ac:dyDescent="0.25">
      <c r="E16" s="388"/>
      <c r="F16" s="389"/>
      <c r="G16" s="91" t="b">
        <v>0</v>
      </c>
      <c r="H16" s="383" t="s">
        <v>154</v>
      </c>
      <c r="I16" s="383"/>
      <c r="J16" s="383"/>
      <c r="K16" s="92"/>
      <c r="L16" s="94"/>
      <c r="M16" s="94"/>
      <c r="N16" s="99"/>
      <c r="O16" s="93" t="str">
        <f t="shared" si="0"/>
        <v/>
      </c>
      <c r="P16" s="83"/>
      <c r="Q16" s="3"/>
      <c r="R16" s="59"/>
      <c r="S16" s="3"/>
      <c r="T16" s="3"/>
      <c r="U16" s="3"/>
      <c r="V16" s="3"/>
      <c r="W16" s="3"/>
      <c r="X16" s="3"/>
    </row>
    <row r="17" spans="1:24" x14ac:dyDescent="0.25">
      <c r="E17" s="89"/>
      <c r="F17" s="89"/>
      <c r="G17" s="89"/>
      <c r="H17" s="1"/>
      <c r="I17" s="1"/>
      <c r="J17" s="1"/>
      <c r="K17" s="1"/>
      <c r="L17" s="1"/>
      <c r="N17" s="100"/>
      <c r="O17" s="10" t="str">
        <f t="shared" si="0"/>
        <v/>
      </c>
      <c r="Q17" s="396"/>
      <c r="R17" s="396"/>
      <c r="S17" s="396"/>
      <c r="T17" s="396"/>
      <c r="U17" s="396"/>
      <c r="V17" s="396"/>
      <c r="W17" s="396"/>
      <c r="X17" s="3"/>
    </row>
    <row r="18" spans="1:24" x14ac:dyDescent="0.25">
      <c r="E18" s="384" t="s">
        <v>93</v>
      </c>
      <c r="F18" s="385"/>
      <c r="G18" s="91" t="b">
        <v>0</v>
      </c>
      <c r="H18" s="383" t="s">
        <v>95</v>
      </c>
      <c r="I18" s="383"/>
      <c r="J18" s="383"/>
      <c r="K18" s="92"/>
      <c r="L18" s="94"/>
      <c r="M18" s="94"/>
      <c r="N18" s="99" t="str">
        <f>IF(G18=TRUE,240,"")</f>
        <v/>
      </c>
      <c r="O18" s="93" t="str">
        <f t="shared" si="0"/>
        <v/>
      </c>
      <c r="Q18" s="3"/>
      <c r="R18" s="59"/>
      <c r="S18" s="3"/>
      <c r="T18" s="3"/>
      <c r="U18" s="3"/>
      <c r="V18" s="3"/>
      <c r="W18" s="88"/>
      <c r="X18" s="3"/>
    </row>
    <row r="19" spans="1:24" x14ac:dyDescent="0.25">
      <c r="E19" s="386"/>
      <c r="F19" s="387"/>
      <c r="G19" s="91" t="b">
        <v>0</v>
      </c>
      <c r="H19" s="383" t="s">
        <v>96</v>
      </c>
      <c r="I19" s="383"/>
      <c r="J19" s="383"/>
      <c r="K19" s="92"/>
      <c r="L19" s="94"/>
      <c r="M19" s="94"/>
      <c r="N19" s="99" t="str">
        <f>IF(G19=TRUE,100,"")</f>
        <v/>
      </c>
      <c r="O19" s="93" t="str">
        <f t="shared" si="0"/>
        <v/>
      </c>
      <c r="Q19" s="3"/>
      <c r="R19" s="59"/>
      <c r="S19" s="3"/>
      <c r="T19" s="3"/>
      <c r="U19" s="3"/>
      <c r="V19" s="3"/>
      <c r="W19" s="3"/>
      <c r="X19" s="3"/>
    </row>
    <row r="20" spans="1:24" x14ac:dyDescent="0.25">
      <c r="E20" s="386"/>
      <c r="F20" s="387"/>
      <c r="G20" s="91" t="b">
        <v>0</v>
      </c>
      <c r="H20" s="383" t="s">
        <v>97</v>
      </c>
      <c r="I20" s="383"/>
      <c r="J20" s="383"/>
      <c r="K20" s="92"/>
      <c r="L20" s="94"/>
      <c r="M20" s="94"/>
      <c r="N20" s="99" t="str">
        <f>IF(G20=TRUE,160,"")</f>
        <v/>
      </c>
      <c r="O20" s="93" t="str">
        <f t="shared" si="0"/>
        <v/>
      </c>
      <c r="Q20" s="3"/>
      <c r="R20" s="59"/>
      <c r="S20" s="3"/>
      <c r="T20" s="3"/>
      <c r="U20" s="3"/>
      <c r="V20" s="3"/>
      <c r="W20" s="3"/>
      <c r="X20" s="3"/>
    </row>
    <row r="21" spans="1:24" x14ac:dyDescent="0.25">
      <c r="E21" s="386"/>
      <c r="F21" s="387"/>
      <c r="G21" s="91" t="b">
        <v>0</v>
      </c>
      <c r="H21" s="383" t="s">
        <v>98</v>
      </c>
      <c r="I21" s="383"/>
      <c r="J21" s="383"/>
      <c r="K21" s="92"/>
      <c r="L21" s="94"/>
      <c r="M21" s="94"/>
      <c r="N21" s="99" t="str">
        <f>IF(G21=TRUE,400,"")</f>
        <v/>
      </c>
      <c r="O21" s="93" t="str">
        <f t="shared" si="0"/>
        <v/>
      </c>
      <c r="R21" s="70"/>
    </row>
    <row r="22" spans="1:24" x14ac:dyDescent="0.25">
      <c r="E22" s="386"/>
      <c r="F22" s="387"/>
      <c r="G22" s="91" t="b">
        <v>0</v>
      </c>
      <c r="H22" s="383" t="s">
        <v>99</v>
      </c>
      <c r="I22" s="383"/>
      <c r="J22" s="383"/>
      <c r="K22" s="92"/>
      <c r="L22" s="94"/>
      <c r="M22" s="94"/>
      <c r="N22" s="99" t="str">
        <f>IF(G22=TRUE,189,"")</f>
        <v/>
      </c>
      <c r="O22" s="93" t="str">
        <f t="shared" si="0"/>
        <v/>
      </c>
      <c r="R22" s="70"/>
    </row>
    <row r="23" spans="1:24" x14ac:dyDescent="0.25">
      <c r="E23" s="386"/>
      <c r="F23" s="387"/>
      <c r="G23" s="91" t="b">
        <v>0</v>
      </c>
      <c r="H23" s="383" t="s">
        <v>100</v>
      </c>
      <c r="I23" s="383"/>
      <c r="J23" s="383"/>
      <c r="K23" s="92"/>
      <c r="L23" s="94"/>
      <c r="M23" s="94"/>
      <c r="N23" s="99" t="str">
        <f>IF(G23=TRUE,305,"")</f>
        <v/>
      </c>
      <c r="O23" s="93" t="str">
        <f t="shared" si="0"/>
        <v/>
      </c>
      <c r="R23" s="70"/>
    </row>
    <row r="24" spans="1:24" x14ac:dyDescent="0.25">
      <c r="E24" s="386"/>
      <c r="F24" s="387"/>
      <c r="G24" s="91" t="b">
        <v>0</v>
      </c>
      <c r="H24" s="383" t="s">
        <v>101</v>
      </c>
      <c r="I24" s="383"/>
      <c r="J24" s="383"/>
      <c r="K24" s="92"/>
      <c r="L24" s="94"/>
      <c r="M24" s="94"/>
      <c r="N24" s="99" t="str">
        <f>IF(G24=TRUE,240,"")</f>
        <v/>
      </c>
      <c r="O24" s="93" t="str">
        <f t="shared" si="0"/>
        <v/>
      </c>
      <c r="R24" s="72"/>
    </row>
    <row r="25" spans="1:24" x14ac:dyDescent="0.25">
      <c r="E25" s="386"/>
      <c r="F25" s="387"/>
      <c r="G25" s="91" t="b">
        <v>0</v>
      </c>
      <c r="H25" s="383" t="s">
        <v>102</v>
      </c>
      <c r="I25" s="383"/>
      <c r="J25" s="383"/>
      <c r="K25" s="92"/>
      <c r="L25" s="94"/>
      <c r="M25" s="94"/>
      <c r="N25" s="99" t="str">
        <f>IF(G25=TRUE,240,"")</f>
        <v/>
      </c>
      <c r="O25" s="93" t="str">
        <f t="shared" si="0"/>
        <v/>
      </c>
      <c r="R25" s="72"/>
      <c r="T25" s="73"/>
      <c r="U25" s="73"/>
    </row>
    <row r="26" spans="1:24" x14ac:dyDescent="0.25">
      <c r="E26" s="386"/>
      <c r="F26" s="387"/>
      <c r="G26" s="91" t="b">
        <v>0</v>
      </c>
      <c r="H26" s="383" t="s">
        <v>103</v>
      </c>
      <c r="I26" s="383"/>
      <c r="J26" s="383"/>
      <c r="K26" s="92"/>
      <c r="L26" s="94"/>
      <c r="M26" s="94"/>
      <c r="N26" s="99" t="str">
        <f>IF(G26=TRUE,250,"")</f>
        <v/>
      </c>
      <c r="O26" s="93" t="str">
        <f t="shared" si="0"/>
        <v/>
      </c>
      <c r="R26" s="72"/>
    </row>
    <row r="27" spans="1:24" x14ac:dyDescent="0.25">
      <c r="E27" s="386"/>
      <c r="F27" s="387"/>
      <c r="G27" s="91" t="b">
        <v>0</v>
      </c>
      <c r="H27" s="383" t="s">
        <v>94</v>
      </c>
      <c r="I27" s="383"/>
      <c r="J27" s="383"/>
      <c r="K27" s="92"/>
      <c r="L27" s="94"/>
      <c r="M27" s="94"/>
      <c r="N27" s="99" t="str">
        <f>IF(G27=TRUE,240,"")</f>
        <v/>
      </c>
      <c r="O27" s="93" t="str">
        <f t="shared" si="0"/>
        <v/>
      </c>
      <c r="R27" s="72"/>
    </row>
    <row r="28" spans="1:24" s="89" customFormat="1" x14ac:dyDescent="0.25">
      <c r="E28" s="386"/>
      <c r="F28" s="387"/>
      <c r="G28" s="91" t="b">
        <v>0</v>
      </c>
      <c r="H28" s="383" t="s">
        <v>180</v>
      </c>
      <c r="I28" s="383"/>
      <c r="J28" s="383"/>
      <c r="K28" s="92"/>
      <c r="L28" s="94"/>
      <c r="M28" s="94"/>
      <c r="N28" s="99" t="str">
        <f>IF(G28=TRUE,275,"")</f>
        <v/>
      </c>
      <c r="O28" s="93" t="str">
        <f>IF(G28=TRUE,"W","")</f>
        <v/>
      </c>
      <c r="R28" s="79"/>
    </row>
    <row r="29" spans="1:24" s="89" customFormat="1" x14ac:dyDescent="0.25">
      <c r="E29" s="386"/>
      <c r="F29" s="387"/>
      <c r="G29" s="91" t="b">
        <v>0</v>
      </c>
      <c r="H29" s="383" t="s">
        <v>178</v>
      </c>
      <c r="I29" s="383"/>
      <c r="J29" s="383"/>
      <c r="K29" s="92"/>
      <c r="L29" s="94"/>
      <c r="M29" s="94"/>
      <c r="N29" s="99" t="str">
        <f>IF(G29=TRUE,290,"")</f>
        <v/>
      </c>
      <c r="O29" s="93" t="str">
        <f>IF(G29=TRUE,"W","")</f>
        <v/>
      </c>
      <c r="R29" s="79"/>
    </row>
    <row r="30" spans="1:24" s="82" customFormat="1" x14ac:dyDescent="0.25">
      <c r="A30" s="89"/>
      <c r="B30" s="89"/>
      <c r="C30" s="89"/>
      <c r="E30" s="388"/>
      <c r="F30" s="389"/>
      <c r="G30" s="91" t="b">
        <v>0</v>
      </c>
      <c r="H30" s="383" t="s">
        <v>130</v>
      </c>
      <c r="I30" s="383"/>
      <c r="J30" s="383"/>
      <c r="K30" s="92"/>
      <c r="L30" s="94"/>
      <c r="M30" s="94"/>
      <c r="N30" s="99"/>
      <c r="O30" s="93" t="str">
        <f t="shared" si="0"/>
        <v/>
      </c>
      <c r="R30" s="79"/>
    </row>
    <row r="31" spans="1:24" s="89" customFormat="1" x14ac:dyDescent="0.25">
      <c r="E31" s="103"/>
      <c r="F31" s="103"/>
      <c r="G31" s="1"/>
      <c r="H31" s="13"/>
      <c r="I31" s="13"/>
      <c r="J31" s="13"/>
      <c r="K31" s="101"/>
      <c r="L31" s="1"/>
      <c r="M31" s="1"/>
      <c r="N31" s="102"/>
      <c r="O31" s="42"/>
      <c r="R31" s="79"/>
    </row>
    <row r="32" spans="1:24" s="89" customFormat="1" x14ac:dyDescent="0.25">
      <c r="E32" s="390" t="s">
        <v>153</v>
      </c>
      <c r="F32" s="391"/>
      <c r="G32" s="91" t="b">
        <v>0</v>
      </c>
      <c r="H32" s="398" t="s">
        <v>132</v>
      </c>
      <c r="I32" s="399"/>
      <c r="J32" s="399"/>
      <c r="K32" s="95" t="b">
        <v>0</v>
      </c>
      <c r="L32" s="96" t="s">
        <v>136</v>
      </c>
      <c r="M32" s="94"/>
      <c r="N32" s="99" t="str">
        <f>IF(AND(G32=TRUE,K32=TRUE),17,IF(AND(G33=TRUE,K32=TRUE),40,IF(AND(G34=TRUE,K32=TRUE),18,IF(AND(G35=TRUE,K32=TRUE),60,IF(AND(G36=TRUE,K32=TRUE),8,IF(AND(G37=TRUE,K32=TRUE),15,""))))))</f>
        <v/>
      </c>
      <c r="O32" s="93" t="str">
        <f t="shared" ref="O32:O40" si="1">IF(K32=TRUE,"W","")</f>
        <v/>
      </c>
      <c r="R32" s="79"/>
    </row>
    <row r="33" spans="1:18" s="89" customFormat="1" x14ac:dyDescent="0.25">
      <c r="E33" s="392"/>
      <c r="F33" s="393"/>
      <c r="G33" s="91" t="b">
        <v>0</v>
      </c>
      <c r="H33" s="398" t="s">
        <v>133</v>
      </c>
      <c r="I33" s="399"/>
      <c r="J33" s="399"/>
      <c r="K33" s="95" t="b">
        <v>0</v>
      </c>
      <c r="L33" s="96" t="s">
        <v>137</v>
      </c>
      <c r="M33" s="94"/>
      <c r="N33" s="99" t="str">
        <f>IF(AND(G32=TRUE,K33=TRUE),34,IF(AND(G33=TRUE,K33=TRUE),80,IF(AND(G34=TRUE,K33=TRUE),36,IF(AND(G35=TRUE,K33=TRUE),120,IF(AND(G36=TRUE,K33=TRUE),16,IF(AND(G37=TRUE,K33=TRUE),30,""))))))</f>
        <v/>
      </c>
      <c r="O33" s="93" t="str">
        <f t="shared" si="1"/>
        <v/>
      </c>
      <c r="R33" s="79"/>
    </row>
    <row r="34" spans="1:18" s="89" customFormat="1" x14ac:dyDescent="0.25">
      <c r="E34" s="392"/>
      <c r="F34" s="393"/>
      <c r="G34" s="91" t="b">
        <v>0</v>
      </c>
      <c r="H34" s="398" t="s">
        <v>134</v>
      </c>
      <c r="I34" s="399"/>
      <c r="J34" s="399"/>
      <c r="K34" s="95" t="b">
        <v>0</v>
      </c>
      <c r="L34" s="96" t="s">
        <v>138</v>
      </c>
      <c r="M34" s="94"/>
      <c r="N34" s="99" t="str">
        <f>IF(AND(G32=TRUE,K34=TRUE),3*17,IF(AND(G33=TRUE,K34=TRUE),3*40,IF(AND(G34=TRUE,K34=TRUE),3*18,IF(AND(G35=TRUE,K34=TRUE),3*60,IF(AND(G36=TRUE,K34=TRUE),3*8,IF(AND(G37=TRUE,K34=TRUE),3*15,""))))))</f>
        <v/>
      </c>
      <c r="O34" s="93" t="str">
        <f t="shared" si="1"/>
        <v/>
      </c>
      <c r="R34" s="79"/>
    </row>
    <row r="35" spans="1:18" s="89" customFormat="1" x14ac:dyDescent="0.25">
      <c r="E35" s="392"/>
      <c r="F35" s="393"/>
      <c r="G35" s="91" t="b">
        <v>0</v>
      </c>
      <c r="H35" s="398" t="s">
        <v>135</v>
      </c>
      <c r="I35" s="399"/>
      <c r="J35" s="399"/>
      <c r="K35" s="95" t="b">
        <v>0</v>
      </c>
      <c r="L35" s="96" t="s">
        <v>139</v>
      </c>
      <c r="M35" s="94"/>
      <c r="N35" s="99" t="str">
        <f>IF(AND(G32=TRUE,K35=TRUE),4*17,IF(AND(G33=TRUE,K35=TRUE),4*40,IF(AND(G34=TRUE,K35=TRUE),4*18,IF(AND(G35=TRUE,K35=TRUE),4*60,IF(AND(G36=TRUE,K35=TRUE),4*8,IF(AND(G37=TRUE,K35=TRUE),4*15,""))))))</f>
        <v/>
      </c>
      <c r="O35" s="93" t="str">
        <f t="shared" si="1"/>
        <v/>
      </c>
      <c r="R35" s="79"/>
    </row>
    <row r="36" spans="1:18" s="89" customFormat="1" x14ac:dyDescent="0.25">
      <c r="E36" s="392"/>
      <c r="F36" s="393"/>
      <c r="G36" s="91" t="b">
        <v>0</v>
      </c>
      <c r="H36" s="398" t="s">
        <v>144</v>
      </c>
      <c r="I36" s="399"/>
      <c r="J36" s="399"/>
      <c r="K36" s="95" t="b">
        <v>0</v>
      </c>
      <c r="L36" s="96" t="s">
        <v>140</v>
      </c>
      <c r="M36" s="94"/>
      <c r="N36" s="99" t="str">
        <f>IF(AND(G32=TRUE,K36=TRUE),5*17,IF(AND(G33=TRUE,K36=TRUE),5*40,IF(AND(G34=TRUE,K36=TRUE),5*18,IF(AND(G35=TRUE,K36=TRUE),5*60,IF(AND(G36=TRUE,K36=TRUE),5*8,IF(AND(G37=TRUE,K36=TRUE),5*15,""))))))</f>
        <v/>
      </c>
      <c r="O36" s="93" t="str">
        <f t="shared" si="1"/>
        <v/>
      </c>
      <c r="R36" s="79"/>
    </row>
    <row r="37" spans="1:18" s="89" customFormat="1" x14ac:dyDescent="0.25">
      <c r="E37" s="394"/>
      <c r="F37" s="395"/>
      <c r="G37" s="91" t="b">
        <v>0</v>
      </c>
      <c r="H37" s="398" t="s">
        <v>145</v>
      </c>
      <c r="I37" s="399"/>
      <c r="J37" s="399"/>
      <c r="K37" s="95" t="b">
        <v>0</v>
      </c>
      <c r="L37" s="96" t="s">
        <v>141</v>
      </c>
      <c r="M37" s="94"/>
      <c r="N37" s="99" t="str">
        <f>IF(AND(G32=TRUE,K37=TRUE),6*17,IF(AND(G33=TRUE,K37=TRUE),6*40,IF(AND(G34=TRUE,K37=TRUE),6*18,IF(AND(G35=TRUE,K37=TRUE),6*60,IF(AND(G36=TRUE,K37=TRUE),6*8,IF(AND(G37=TRUE,K37=TRUE),6*15,""))))))</f>
        <v/>
      </c>
      <c r="O37" s="93" t="str">
        <f t="shared" si="1"/>
        <v/>
      </c>
      <c r="R37" s="79"/>
    </row>
    <row r="38" spans="1:18" s="89" customFormat="1" x14ac:dyDescent="0.25">
      <c r="E38" s="98"/>
      <c r="F38" s="98"/>
      <c r="G38" s="77"/>
      <c r="H38" s="77"/>
      <c r="I38" s="77"/>
      <c r="J38" s="77"/>
      <c r="K38" s="95" t="b">
        <v>0</v>
      </c>
      <c r="L38" s="96" t="s">
        <v>142</v>
      </c>
      <c r="M38" s="94"/>
      <c r="N38" s="99" t="str">
        <f>IF(AND(G32=TRUE,K38=TRUE),7*17,IF(AND(G33=TRUE,K38=TRUE),7*40,IF(AND(G34=TRUE,K38=TRUE),7*18,IF(AND(G35=TRUE,K38=TRUE),7*60,IF(AND(G36=TRUE,K38=TRUE),7*8,IF(AND(G37=TRUE,K38=TRUE),7*15,""))))))</f>
        <v/>
      </c>
      <c r="O38" s="93" t="str">
        <f t="shared" si="1"/>
        <v/>
      </c>
      <c r="R38" s="79"/>
    </row>
    <row r="39" spans="1:18" s="89" customFormat="1" x14ac:dyDescent="0.25">
      <c r="E39" s="80"/>
      <c r="F39" s="80"/>
      <c r="G39" s="82"/>
      <c r="H39" s="81"/>
      <c r="I39" s="81"/>
      <c r="J39" s="81"/>
      <c r="K39" s="95" t="b">
        <v>0</v>
      </c>
      <c r="L39" s="96" t="s">
        <v>143</v>
      </c>
      <c r="M39" s="94"/>
      <c r="N39" s="99" t="str">
        <f>IF(AND(G32=TRUE,K39=TRUE),8*17,IF(AND(G33=TRUE,K39=TRUE),8*40,IF(AND(G34=TRUE,K39=TRUE),8*18,IF(AND(G35=TRUE,K39=TRUE),8*60,IF(AND(G36=TRUE,K39=TRUE),8*8,IF(AND(G37=TRUE,K39=TRUE),8*15,""))))))</f>
        <v/>
      </c>
      <c r="O39" s="93" t="str">
        <f t="shared" si="1"/>
        <v/>
      </c>
      <c r="R39" s="79"/>
    </row>
    <row r="40" spans="1:18" s="89" customFormat="1" x14ac:dyDescent="0.25">
      <c r="E40" s="80"/>
      <c r="F40" s="80"/>
      <c r="G40" s="82"/>
      <c r="H40" s="81"/>
      <c r="I40" s="81"/>
      <c r="J40" s="81"/>
      <c r="K40" s="95" t="b">
        <v>0</v>
      </c>
      <c r="L40" s="96" t="s">
        <v>130</v>
      </c>
      <c r="M40" s="99"/>
      <c r="N40" s="99" t="str">
        <f>IF(AND(G32=TRUE,K40=TRUE),M40*17,IF(AND(G33=TRUE,K40=TRUE),M40*40,IF(AND(G34=TRUE,K40=TRUE),M40*18,IF(AND(G35=TRUE,K40=TRUE),M40*60,IF(AND(G36=TRUE,K40=TRUE),M40*8,IF(AND(G37=TRUE,K40=TRUE),M40*15,""))))))</f>
        <v/>
      </c>
      <c r="O40" s="93" t="str">
        <f t="shared" si="1"/>
        <v/>
      </c>
      <c r="R40" s="79"/>
    </row>
    <row r="41" spans="1:18" x14ac:dyDescent="0.25">
      <c r="H41" s="1"/>
      <c r="I41" s="1"/>
      <c r="J41" s="1"/>
      <c r="K41" s="1"/>
      <c r="L41" s="1"/>
      <c r="N41" s="100"/>
      <c r="O41" s="10" t="str">
        <f t="shared" si="0"/>
        <v/>
      </c>
    </row>
    <row r="42" spans="1:18" x14ac:dyDescent="0.25">
      <c r="E42" s="384" t="str">
        <f>IF('OFFICE COMFORT'!G23=TRUE,"Laptop","Office Comfort")</f>
        <v>Office Comfort</v>
      </c>
      <c r="F42" s="385"/>
      <c r="G42" s="91" t="b">
        <v>0</v>
      </c>
      <c r="H42" s="383" t="s">
        <v>125</v>
      </c>
      <c r="I42" s="383"/>
      <c r="J42" s="383"/>
      <c r="K42" s="92"/>
      <c r="L42" s="94"/>
      <c r="M42" s="94"/>
      <c r="N42" s="99" t="str">
        <f>IF(G42=TRUE,90,"")</f>
        <v/>
      </c>
      <c r="O42" s="93" t="str">
        <f t="shared" si="0"/>
        <v/>
      </c>
      <c r="R42" s="72"/>
    </row>
    <row r="43" spans="1:18" x14ac:dyDescent="0.25">
      <c r="E43" s="386"/>
      <c r="F43" s="387"/>
      <c r="G43" s="91" t="b">
        <v>0</v>
      </c>
      <c r="H43" s="383" t="s">
        <v>126</v>
      </c>
      <c r="I43" s="383"/>
      <c r="J43" s="383"/>
      <c r="K43" s="92"/>
      <c r="L43" s="94"/>
      <c r="M43" s="94"/>
      <c r="N43" s="99" t="str">
        <f>IF(G43=TRUE,50,"")</f>
        <v/>
      </c>
      <c r="O43" s="93" t="str">
        <f t="shared" si="0"/>
        <v/>
      </c>
      <c r="R43" s="72"/>
    </row>
    <row r="44" spans="1:18" s="89" customFormat="1" x14ac:dyDescent="0.25">
      <c r="E44" s="388"/>
      <c r="F44" s="389"/>
      <c r="G44" s="91" t="b">
        <v>0</v>
      </c>
      <c r="H44" s="383" t="s">
        <v>130</v>
      </c>
      <c r="I44" s="383"/>
      <c r="J44" s="383"/>
      <c r="K44" s="92"/>
      <c r="L44" s="94"/>
      <c r="M44" s="94"/>
      <c r="N44" s="99"/>
      <c r="O44" s="93" t="str">
        <f t="shared" ref="O44" si="2">IF(G44=TRUE,"W","")</f>
        <v/>
      </c>
      <c r="R44" s="79"/>
    </row>
    <row r="45" spans="1:18" x14ac:dyDescent="0.25">
      <c r="H45" s="1"/>
      <c r="I45" s="1"/>
      <c r="J45" s="1"/>
      <c r="K45" s="1"/>
      <c r="L45" s="1"/>
      <c r="N45" s="100"/>
      <c r="O45" s="94" t="str">
        <f t="shared" si="0"/>
        <v/>
      </c>
    </row>
    <row r="46" spans="1:18" x14ac:dyDescent="0.25">
      <c r="E46" s="384" t="str">
        <f>IF('OFFICE COMFORT'!G19=TRUE,"Fan Wattage","Fan Wattage")</f>
        <v>Fan Wattage</v>
      </c>
      <c r="F46" s="385"/>
      <c r="G46" s="91" t="b">
        <v>0</v>
      </c>
      <c r="H46" s="383" t="s">
        <v>155</v>
      </c>
      <c r="I46" s="383"/>
      <c r="J46" s="383"/>
      <c r="K46" s="92"/>
      <c r="L46" s="94"/>
      <c r="M46" s="94"/>
      <c r="N46" s="99" t="str">
        <f>IF(G46=TRUE,50,"")</f>
        <v/>
      </c>
      <c r="O46" s="93" t="str">
        <f t="shared" si="0"/>
        <v/>
      </c>
      <c r="R46" s="70"/>
    </row>
    <row r="47" spans="1:18" x14ac:dyDescent="0.25">
      <c r="E47" s="386"/>
      <c r="F47" s="387"/>
      <c r="G47" s="91" t="b">
        <v>0</v>
      </c>
      <c r="H47" s="383" t="s">
        <v>121</v>
      </c>
      <c r="I47" s="383"/>
      <c r="J47" s="383"/>
      <c r="K47" s="92"/>
      <c r="L47" s="94"/>
      <c r="M47" s="94"/>
      <c r="N47" s="99" t="str">
        <f>IF(G47=TRUE,25,"")</f>
        <v/>
      </c>
      <c r="O47" s="93" t="str">
        <f t="shared" si="0"/>
        <v/>
      </c>
      <c r="R47" s="70"/>
    </row>
    <row r="48" spans="1:18" s="82" customFormat="1" x14ac:dyDescent="0.25">
      <c r="A48" s="89"/>
      <c r="B48" s="89"/>
      <c r="C48" s="89"/>
      <c r="E48" s="386"/>
      <c r="F48" s="387"/>
      <c r="G48" s="91" t="b">
        <v>0</v>
      </c>
      <c r="H48" s="383" t="s">
        <v>131</v>
      </c>
      <c r="I48" s="383"/>
      <c r="J48" s="383"/>
      <c r="K48" s="92"/>
      <c r="L48" s="94"/>
      <c r="M48" s="94"/>
      <c r="N48" s="99" t="str">
        <f>IF(G48=TRUE,100,"")</f>
        <v/>
      </c>
      <c r="O48" s="93" t="str">
        <f t="shared" si="0"/>
        <v/>
      </c>
      <c r="R48" s="78"/>
    </row>
    <row r="49" spans="1:25" s="89" customFormat="1" x14ac:dyDescent="0.25">
      <c r="E49" s="388"/>
      <c r="F49" s="389"/>
      <c r="G49" s="91" t="b">
        <v>0</v>
      </c>
      <c r="H49" s="383" t="s">
        <v>130</v>
      </c>
      <c r="I49" s="383"/>
      <c r="J49" s="383"/>
      <c r="K49" s="92"/>
      <c r="L49" s="94"/>
      <c r="M49" s="94"/>
      <c r="N49" s="99"/>
      <c r="O49" s="93" t="str">
        <f t="shared" ref="O49" si="3">IF(G49=TRUE,"W","")</f>
        <v/>
      </c>
      <c r="R49" s="90"/>
    </row>
    <row r="50" spans="1:25" x14ac:dyDescent="0.25">
      <c r="H50" s="1"/>
      <c r="I50" s="1"/>
      <c r="J50" s="1"/>
      <c r="K50" s="1"/>
      <c r="L50" s="1"/>
      <c r="N50" s="100"/>
      <c r="O50" s="94" t="str">
        <f t="shared" si="0"/>
        <v/>
      </c>
    </row>
    <row r="51" spans="1:25" x14ac:dyDescent="0.25">
      <c r="E51" s="390" t="str">
        <f>IF('OFFICE COMFORT'!G20=TRUE,"Space Heater Wattage","Space Heater Wattage")</f>
        <v>Space Heater Wattage</v>
      </c>
      <c r="F51" s="391"/>
      <c r="G51" s="91" t="b">
        <v>0</v>
      </c>
      <c r="H51" s="383" t="s">
        <v>123</v>
      </c>
      <c r="I51" s="383"/>
      <c r="J51" s="383"/>
      <c r="K51" s="92"/>
      <c r="L51" s="94"/>
      <c r="M51" s="94"/>
      <c r="N51" s="99" t="str">
        <f>IF(G51=TRUE,500,"")</f>
        <v/>
      </c>
      <c r="O51" s="93" t="str">
        <f t="shared" si="0"/>
        <v/>
      </c>
      <c r="R51" s="70"/>
    </row>
    <row r="52" spans="1:25" x14ac:dyDescent="0.25">
      <c r="E52" s="392"/>
      <c r="F52" s="393"/>
      <c r="G52" s="91" t="b">
        <v>0</v>
      </c>
      <c r="H52" s="383" t="s">
        <v>124</v>
      </c>
      <c r="I52" s="383"/>
      <c r="J52" s="383"/>
      <c r="K52" s="92"/>
      <c r="L52" s="94"/>
      <c r="M52" s="94"/>
      <c r="N52" s="99" t="str">
        <f>IF(G52=TRUE,1500,"")</f>
        <v/>
      </c>
      <c r="O52" s="93" t="str">
        <f t="shared" si="0"/>
        <v/>
      </c>
      <c r="R52" s="70"/>
    </row>
    <row r="53" spans="1:25" s="89" customFormat="1" x14ac:dyDescent="0.25">
      <c r="E53" s="394"/>
      <c r="F53" s="395"/>
      <c r="G53" s="91" t="b">
        <v>0</v>
      </c>
      <c r="H53" s="383" t="s">
        <v>130</v>
      </c>
      <c r="I53" s="383"/>
      <c r="J53" s="383"/>
      <c r="K53" s="92"/>
      <c r="L53" s="94"/>
      <c r="M53" s="94"/>
      <c r="N53" s="99"/>
      <c r="O53" s="93" t="str">
        <f t="shared" ref="O53" si="4">IF(G53=TRUE,"W","")</f>
        <v/>
      </c>
      <c r="R53" s="90"/>
    </row>
    <row r="54" spans="1:25" x14ac:dyDescent="0.25">
      <c r="H54" s="1"/>
      <c r="I54" s="1"/>
      <c r="J54" s="1"/>
      <c r="K54" s="87"/>
      <c r="L54" s="1"/>
      <c r="N54" s="100"/>
      <c r="O54" s="94" t="str">
        <f t="shared" si="0"/>
        <v/>
      </c>
      <c r="R54" s="70"/>
    </row>
    <row r="55" spans="1:25" x14ac:dyDescent="0.25">
      <c r="E55" s="390" t="str">
        <f>IF('OFFICE COMFORT'!G22=TRUE,"Personal Printer Wattage","Personal Printer Wattage")</f>
        <v>Personal Printer Wattage</v>
      </c>
      <c r="F55" s="391"/>
      <c r="G55" s="91" t="b">
        <v>0</v>
      </c>
      <c r="H55" s="383" t="s">
        <v>114</v>
      </c>
      <c r="I55" s="383"/>
      <c r="J55" s="383"/>
      <c r="K55" s="92"/>
      <c r="L55" s="94"/>
      <c r="M55" s="94"/>
      <c r="N55" s="99" t="str">
        <f>IF(G55=TRUE,570,"")</f>
        <v/>
      </c>
      <c r="O55" s="93" t="str">
        <f t="shared" si="0"/>
        <v/>
      </c>
      <c r="P55" s="74"/>
      <c r="R55" s="70"/>
    </row>
    <row r="56" spans="1:25" x14ac:dyDescent="0.25">
      <c r="E56" s="392"/>
      <c r="F56" s="393"/>
      <c r="G56" s="91" t="b">
        <v>0</v>
      </c>
      <c r="H56" s="383" t="s">
        <v>115</v>
      </c>
      <c r="I56" s="383"/>
      <c r="J56" s="383"/>
      <c r="K56" s="92"/>
      <c r="L56" s="94"/>
      <c r="M56" s="94"/>
      <c r="N56" s="99" t="str">
        <f>IF(G56=TRUE,12,"")</f>
        <v/>
      </c>
      <c r="O56" s="93" t="str">
        <f t="shared" si="0"/>
        <v/>
      </c>
      <c r="P56" s="74"/>
      <c r="R56" s="70"/>
    </row>
    <row r="57" spans="1:25" x14ac:dyDescent="0.25">
      <c r="E57" s="392"/>
      <c r="F57" s="393"/>
      <c r="G57" s="91" t="b">
        <v>0</v>
      </c>
      <c r="H57" s="383" t="s">
        <v>116</v>
      </c>
      <c r="I57" s="383"/>
      <c r="J57" s="383"/>
      <c r="K57" s="92"/>
      <c r="L57" s="94"/>
      <c r="M57" s="94"/>
      <c r="N57" s="99" t="str">
        <f>IF(G57=TRUE,225,"")</f>
        <v/>
      </c>
      <c r="O57" s="93" t="str">
        <f t="shared" si="0"/>
        <v/>
      </c>
      <c r="P57" s="74"/>
      <c r="R57" s="70"/>
    </row>
    <row r="58" spans="1:25" x14ac:dyDescent="0.25">
      <c r="E58" s="392"/>
      <c r="F58" s="393"/>
      <c r="G58" s="91" t="b">
        <v>0</v>
      </c>
      <c r="H58" s="383" t="s">
        <v>117</v>
      </c>
      <c r="I58" s="383"/>
      <c r="J58" s="383"/>
      <c r="K58" s="92"/>
      <c r="L58" s="94"/>
      <c r="M58" s="94"/>
      <c r="N58" s="99" t="str">
        <f>IF(G58=TRUE,25,"")</f>
        <v/>
      </c>
      <c r="O58" s="93" t="str">
        <f t="shared" si="0"/>
        <v/>
      </c>
      <c r="P58" s="74"/>
      <c r="R58" s="70"/>
    </row>
    <row r="59" spans="1:25" x14ac:dyDescent="0.25">
      <c r="E59" s="392"/>
      <c r="F59" s="393"/>
      <c r="G59" s="91" t="b">
        <v>0</v>
      </c>
      <c r="H59" s="383" t="s">
        <v>118</v>
      </c>
      <c r="I59" s="383"/>
      <c r="J59" s="383"/>
      <c r="K59" s="92"/>
      <c r="L59" s="94"/>
      <c r="M59" s="94"/>
      <c r="N59" s="99" t="str">
        <f>IF(G59=TRUE,460,"")</f>
        <v/>
      </c>
      <c r="O59" s="93" t="str">
        <f t="shared" si="0"/>
        <v/>
      </c>
      <c r="P59" s="74"/>
      <c r="R59" s="70"/>
    </row>
    <row r="60" spans="1:25" x14ac:dyDescent="0.25">
      <c r="E60" s="392"/>
      <c r="F60" s="393"/>
      <c r="G60" s="91" t="b">
        <v>0</v>
      </c>
      <c r="H60" s="383" t="s">
        <v>119</v>
      </c>
      <c r="I60" s="383"/>
      <c r="J60" s="383"/>
      <c r="K60" s="92"/>
      <c r="L60" s="94"/>
      <c r="M60" s="94"/>
      <c r="N60" s="99" t="str">
        <f>IF(G60=TRUE,100,"")</f>
        <v/>
      </c>
      <c r="O60" s="93" t="str">
        <f t="shared" si="0"/>
        <v/>
      </c>
      <c r="P60" s="74"/>
      <c r="R60" s="72"/>
    </row>
    <row r="61" spans="1:25" s="89" customFormat="1" x14ac:dyDescent="0.25">
      <c r="E61" s="394"/>
      <c r="F61" s="395"/>
      <c r="G61" s="91" t="b">
        <v>0</v>
      </c>
      <c r="H61" s="383" t="s">
        <v>130</v>
      </c>
      <c r="I61" s="383"/>
      <c r="J61" s="383"/>
      <c r="K61" s="92"/>
      <c r="L61" s="94"/>
      <c r="M61" s="94"/>
      <c r="N61" s="99"/>
      <c r="O61" s="93" t="str">
        <f t="shared" ref="O61" si="5">IF(G61=TRUE,"W","")</f>
        <v/>
      </c>
      <c r="R61" s="79"/>
    </row>
    <row r="62" spans="1:25" s="74" customFormat="1" x14ac:dyDescent="0.25">
      <c r="A62" s="89"/>
      <c r="B62" s="89"/>
      <c r="C62" s="89"/>
      <c r="E62" s="75"/>
      <c r="F62" s="75"/>
      <c r="H62" s="88"/>
      <c r="I62" s="88"/>
      <c r="J62" s="88"/>
      <c r="K62" s="59"/>
      <c r="L62" s="1"/>
      <c r="M62" s="89"/>
      <c r="N62" s="100"/>
      <c r="O62" s="42" t="str">
        <f t="shared" si="0"/>
        <v/>
      </c>
      <c r="R62" s="72"/>
      <c r="S62"/>
      <c r="T62"/>
      <c r="U62"/>
      <c r="V62"/>
    </row>
    <row r="63" spans="1:25" s="77" customFormat="1" x14ac:dyDescent="0.25">
      <c r="A63" s="89"/>
      <c r="B63" s="89"/>
      <c r="C63" s="89"/>
      <c r="E63" s="384" t="str">
        <f>IF('OFFICE COMFORT'!G24=TRUE,"Microwave","Microwave")</f>
        <v>Microwave</v>
      </c>
      <c r="F63" s="385"/>
      <c r="G63" s="91" t="b">
        <v>0</v>
      </c>
      <c r="H63" s="397" t="s">
        <v>127</v>
      </c>
      <c r="I63" s="397"/>
      <c r="J63" s="397"/>
      <c r="K63" s="97"/>
      <c r="L63" s="94"/>
      <c r="M63" s="94"/>
      <c r="N63" s="99" t="str">
        <f>IF(G63=TRUE,650,"")</f>
        <v/>
      </c>
      <c r="O63" s="93" t="str">
        <f t="shared" si="0"/>
        <v/>
      </c>
      <c r="R63" s="72"/>
      <c r="V63" s="76"/>
      <c r="W63" s="76"/>
    </row>
    <row r="64" spans="1:25" x14ac:dyDescent="0.25">
      <c r="E64" s="386"/>
      <c r="F64" s="387"/>
      <c r="G64" s="91" t="b">
        <v>0</v>
      </c>
      <c r="H64" s="397" t="s">
        <v>128</v>
      </c>
      <c r="I64" s="397"/>
      <c r="J64" s="397"/>
      <c r="K64" s="97"/>
      <c r="L64" s="94"/>
      <c r="M64" s="94"/>
      <c r="N64" s="99" t="str">
        <f>IF(G64=TRUE,900,"")</f>
        <v/>
      </c>
      <c r="O64" s="93" t="str">
        <f t="shared" si="0"/>
        <v/>
      </c>
      <c r="P64" s="74"/>
      <c r="R64" s="76"/>
      <c r="X64" s="74"/>
      <c r="Y64" s="74"/>
    </row>
    <row r="65" spans="5:25" x14ac:dyDescent="0.25">
      <c r="E65" s="386"/>
      <c r="F65" s="387"/>
      <c r="G65" s="91" t="b">
        <v>0</v>
      </c>
      <c r="H65" s="397" t="s">
        <v>129</v>
      </c>
      <c r="I65" s="397"/>
      <c r="J65" s="397"/>
      <c r="K65" s="97"/>
      <c r="L65" s="94"/>
      <c r="M65" s="94"/>
      <c r="N65" s="99" t="str">
        <f>IF(G65=TRUE,1200,"")</f>
        <v/>
      </c>
      <c r="O65" s="93" t="str">
        <f t="shared" si="0"/>
        <v/>
      </c>
      <c r="P65" s="74"/>
      <c r="R65" s="76"/>
      <c r="Y65" s="74"/>
    </row>
    <row r="66" spans="5:25" s="89" customFormat="1" x14ac:dyDescent="0.25">
      <c r="E66" s="388"/>
      <c r="F66" s="389"/>
      <c r="G66" s="91" t="b">
        <v>0</v>
      </c>
      <c r="H66" s="383" t="s">
        <v>130</v>
      </c>
      <c r="I66" s="383"/>
      <c r="J66" s="383"/>
      <c r="K66" s="92"/>
      <c r="L66" s="94"/>
      <c r="M66" s="94"/>
      <c r="N66" s="99"/>
      <c r="O66" s="93" t="str">
        <f t="shared" ref="O66" si="6">IF(G66=TRUE,"W","")</f>
        <v/>
      </c>
      <c r="R66" s="90"/>
    </row>
    <row r="67" spans="5:25" x14ac:dyDescent="0.25">
      <c r="E67" s="73"/>
      <c r="L67" s="1"/>
      <c r="N67" s="100"/>
      <c r="O67" s="94" t="str">
        <f t="shared" si="0"/>
        <v/>
      </c>
      <c r="P67" s="74"/>
      <c r="Y67" s="74"/>
    </row>
    <row r="68" spans="5:25" x14ac:dyDescent="0.25">
      <c r="E68" s="384" t="str">
        <f>IF('OFFICE COMFORT'!G25=TRUE,"Refrigerator","Refrigerator")</f>
        <v>Refrigerator</v>
      </c>
      <c r="F68" s="385"/>
      <c r="G68" s="91" t="b">
        <v>0</v>
      </c>
      <c r="H68" s="397" t="s">
        <v>122</v>
      </c>
      <c r="I68" s="397"/>
      <c r="J68" s="397"/>
      <c r="K68" s="97"/>
      <c r="L68" s="94"/>
      <c r="M68" s="94"/>
      <c r="N68" s="99" t="str">
        <f>IF(G68=TRUE,400,"")</f>
        <v/>
      </c>
      <c r="O68" s="93" t="str">
        <f t="shared" si="0"/>
        <v/>
      </c>
      <c r="P68" s="74"/>
      <c r="R68" s="70"/>
      <c r="Y68" s="74"/>
    </row>
    <row r="69" spans="5:25" x14ac:dyDescent="0.25">
      <c r="E69" s="386"/>
      <c r="F69" s="387"/>
      <c r="G69" s="91" t="b">
        <v>0</v>
      </c>
      <c r="H69" s="397" t="s">
        <v>129</v>
      </c>
      <c r="I69" s="397"/>
      <c r="J69" s="397"/>
      <c r="K69" s="97"/>
      <c r="L69" s="94"/>
      <c r="M69" s="94"/>
      <c r="N69" s="99" t="str">
        <f>IF(G69=TRUE,600,"")</f>
        <v/>
      </c>
      <c r="O69" s="93" t="str">
        <f t="shared" si="0"/>
        <v/>
      </c>
      <c r="P69" s="74"/>
      <c r="R69" s="76"/>
      <c r="Y69" s="74"/>
    </row>
    <row r="70" spans="5:25" s="89" customFormat="1" x14ac:dyDescent="0.25">
      <c r="E70" s="388"/>
      <c r="F70" s="389"/>
      <c r="G70" s="91" t="b">
        <v>0</v>
      </c>
      <c r="H70" s="383" t="s">
        <v>130</v>
      </c>
      <c r="I70" s="383"/>
      <c r="J70" s="383"/>
      <c r="K70" s="92"/>
      <c r="L70" s="94"/>
      <c r="M70" s="94"/>
      <c r="N70" s="99"/>
      <c r="O70" s="93" t="str">
        <f t="shared" ref="O70" si="7">IF(G70=TRUE,"W","")</f>
        <v/>
      </c>
      <c r="R70" s="90"/>
    </row>
    <row r="71" spans="5:25" ht="16.5" customHeight="1" x14ac:dyDescent="0.45">
      <c r="E71" s="89"/>
      <c r="F71" s="89"/>
      <c r="G71" s="89"/>
      <c r="H71" s="89"/>
      <c r="I71" s="89"/>
      <c r="J71" s="128"/>
      <c r="K71" s="128"/>
      <c r="L71" s="128"/>
      <c r="M71" s="128"/>
      <c r="N71" s="122"/>
      <c r="O71" s="123"/>
      <c r="P71" s="74"/>
    </row>
    <row r="72" spans="5:25" x14ac:dyDescent="0.25">
      <c r="E72" s="124" t="s">
        <v>162</v>
      </c>
      <c r="F72" s="125"/>
      <c r="G72" s="91" t="b">
        <v>0</v>
      </c>
      <c r="H72" s="383" t="s">
        <v>161</v>
      </c>
      <c r="I72" s="383"/>
      <c r="J72" s="383"/>
      <c r="K72" s="94"/>
      <c r="L72" s="94"/>
      <c r="M72" s="94"/>
      <c r="N72" s="94" t="str">
        <f>IF(G72=TRUE,2.24,"")</f>
        <v/>
      </c>
      <c r="O72" s="93" t="str">
        <f t="shared" ref="O72:O73" si="8">IF(G72=TRUE,"W","")</f>
        <v/>
      </c>
      <c r="V72" s="239"/>
      <c r="W72" s="239"/>
      <c r="X72" s="74"/>
    </row>
    <row r="73" spans="5:25" x14ac:dyDescent="0.25">
      <c r="E73" s="126"/>
      <c r="F73" s="127"/>
      <c r="G73" s="91" t="b">
        <v>0</v>
      </c>
      <c r="H73" s="383" t="s">
        <v>163</v>
      </c>
      <c r="I73" s="383"/>
      <c r="J73" s="383"/>
      <c r="K73" s="94"/>
      <c r="L73" s="94"/>
      <c r="M73" s="94"/>
      <c r="N73" s="94" t="str">
        <f>IF(G73=TRUE,10,"")</f>
        <v/>
      </c>
      <c r="O73" s="93" t="str">
        <f t="shared" si="8"/>
        <v/>
      </c>
      <c r="V73" s="239"/>
      <c r="W73" s="239"/>
      <c r="X73" s="74"/>
    </row>
    <row r="74" spans="5:25" ht="15" customHeight="1" x14ac:dyDescent="0.25">
      <c r="H74" s="407" t="s">
        <v>167</v>
      </c>
      <c r="I74" s="408"/>
      <c r="J74" s="408"/>
      <c r="K74" s="408"/>
      <c r="L74" s="409"/>
      <c r="M74" s="401">
        <f>SUM(N3:N73)</f>
        <v>0</v>
      </c>
      <c r="N74" s="402"/>
      <c r="O74" s="405" t="s">
        <v>149</v>
      </c>
    </row>
    <row r="75" spans="5:25" ht="15" customHeight="1" x14ac:dyDescent="0.25">
      <c r="H75" s="410"/>
      <c r="I75" s="411"/>
      <c r="J75" s="411"/>
      <c r="K75" s="411"/>
      <c r="L75" s="412"/>
      <c r="M75" s="403"/>
      <c r="N75" s="404"/>
      <c r="O75" s="406"/>
    </row>
  </sheetData>
  <mergeCells count="75">
    <mergeCell ref="M74:N75"/>
    <mergeCell ref="O74:O75"/>
    <mergeCell ref="H74:L75"/>
    <mergeCell ref="H72:J72"/>
    <mergeCell ref="H73:J73"/>
    <mergeCell ref="E3:F16"/>
    <mergeCell ref="H16:J16"/>
    <mergeCell ref="M2:O2"/>
    <mergeCell ref="H35:J35"/>
    <mergeCell ref="H69:J69"/>
    <mergeCell ref="E32:F37"/>
    <mergeCell ref="H68:J68"/>
    <mergeCell ref="H56:J56"/>
    <mergeCell ref="H57:J57"/>
    <mergeCell ref="H58:J58"/>
    <mergeCell ref="H59:J59"/>
    <mergeCell ref="H25:J25"/>
    <mergeCell ref="H26:J26"/>
    <mergeCell ref="H51:J51"/>
    <mergeCell ref="H52:J52"/>
    <mergeCell ref="H55:J55"/>
    <mergeCell ref="Q17:W17"/>
    <mergeCell ref="H65:J65"/>
    <mergeCell ref="H32:J32"/>
    <mergeCell ref="H33:J33"/>
    <mergeCell ref="H34:J34"/>
    <mergeCell ref="H36:J36"/>
    <mergeCell ref="H37:J37"/>
    <mergeCell ref="H60:J60"/>
    <mergeCell ref="H42:J42"/>
    <mergeCell ref="H43:J43"/>
    <mergeCell ref="H46:J46"/>
    <mergeCell ref="H64:J64"/>
    <mergeCell ref="H63:J63"/>
    <mergeCell ref="H28:J28"/>
    <mergeCell ref="H8:J8"/>
    <mergeCell ref="H9:J9"/>
    <mergeCell ref="H10:J10"/>
    <mergeCell ref="H11:J11"/>
    <mergeCell ref="H27:J27"/>
    <mergeCell ref="H12:J12"/>
    <mergeCell ref="H14:J14"/>
    <mergeCell ref="H18:J18"/>
    <mergeCell ref="H19:J19"/>
    <mergeCell ref="H20:J20"/>
    <mergeCell ref="H21:J21"/>
    <mergeCell ref="H22:J22"/>
    <mergeCell ref="H23:J23"/>
    <mergeCell ref="H24:J24"/>
    <mergeCell ref="H15:J15"/>
    <mergeCell ref="H13:J13"/>
    <mergeCell ref="H3:J3"/>
    <mergeCell ref="H4:J4"/>
    <mergeCell ref="H5:J5"/>
    <mergeCell ref="H6:J6"/>
    <mergeCell ref="H7:J7"/>
    <mergeCell ref="E68:F70"/>
    <mergeCell ref="H61:J61"/>
    <mergeCell ref="H66:J66"/>
    <mergeCell ref="E63:F66"/>
    <mergeCell ref="E18:F30"/>
    <mergeCell ref="E42:F44"/>
    <mergeCell ref="E46:F49"/>
    <mergeCell ref="E51:F53"/>
    <mergeCell ref="E55:F61"/>
    <mergeCell ref="H29:J29"/>
    <mergeCell ref="V72:W72"/>
    <mergeCell ref="V73:W73"/>
    <mergeCell ref="H70:J70"/>
    <mergeCell ref="H53:J53"/>
    <mergeCell ref="H30:J30"/>
    <mergeCell ref="H48:J48"/>
    <mergeCell ref="H47:J47"/>
    <mergeCell ref="H44:J44"/>
    <mergeCell ref="H49:J49"/>
  </mergeCells>
  <conditionalFormatting sqref="N30:N31">
    <cfRule type="expression" dxfId="8" priority="11">
      <formula>G30=TRUE</formula>
    </cfRule>
  </conditionalFormatting>
  <conditionalFormatting sqref="N44">
    <cfRule type="expression" dxfId="7" priority="10">
      <formula>G44=TRUE</formula>
    </cfRule>
  </conditionalFormatting>
  <conditionalFormatting sqref="N49">
    <cfRule type="expression" dxfId="6" priority="9">
      <formula>G49=TRUE</formula>
    </cfRule>
  </conditionalFormatting>
  <conditionalFormatting sqref="N53">
    <cfRule type="expression" dxfId="5" priority="8">
      <formula>G53=TRUE</formula>
    </cfRule>
  </conditionalFormatting>
  <conditionalFormatting sqref="N61">
    <cfRule type="expression" dxfId="4" priority="7">
      <formula>G61=TRUE</formula>
    </cfRule>
  </conditionalFormatting>
  <conditionalFormatting sqref="N66">
    <cfRule type="expression" dxfId="3" priority="5">
      <formula>G66=TRUE</formula>
    </cfRule>
  </conditionalFormatting>
  <conditionalFormatting sqref="N70">
    <cfRule type="expression" dxfId="2" priority="4">
      <formula>G70=TRUE</formula>
    </cfRule>
  </conditionalFormatting>
  <conditionalFormatting sqref="N16">
    <cfRule type="expression" dxfId="1" priority="3">
      <formula>G16=TRUE</formula>
    </cfRule>
  </conditionalFormatting>
  <conditionalFormatting sqref="M40">
    <cfRule type="expression" dxfId="0" priority="1">
      <formula>K40=TRUE</formula>
    </cfRule>
  </conditionalFormatting>
  <pageMargins left="0.7" right="0.7" top="0.75" bottom="0.75" header="0.3" footer="0.3"/>
  <pageSetup orientation="portrait" r:id="rId1"/>
  <ignoredErrors>
    <ignoredError sqref="N26 N12" 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28" r:id="rId4" name="Check Box 12">
              <controlPr defaultSize="0" autoFill="0" autoLine="0" autoPict="0">
                <anchor moveWithCells="1">
                  <from>
                    <xdr:col>5</xdr:col>
                    <xdr:colOff>571500</xdr:colOff>
                    <xdr:row>16</xdr:row>
                    <xdr:rowOff>161925</xdr:rowOff>
                  </from>
                  <to>
                    <xdr:col>7</xdr:col>
                    <xdr:colOff>9525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9" r:id="rId5" name="Check Box 13">
              <controlPr defaultSize="0" autoFill="0" autoLine="0" autoPict="0">
                <anchor moveWithCells="1">
                  <from>
                    <xdr:col>5</xdr:col>
                    <xdr:colOff>571500</xdr:colOff>
                    <xdr:row>17</xdr:row>
                    <xdr:rowOff>171450</xdr:rowOff>
                  </from>
                  <to>
                    <xdr:col>7</xdr:col>
                    <xdr:colOff>9525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0" r:id="rId6" name="Check Box 14">
              <controlPr defaultSize="0" autoFill="0" autoLine="0" autoPict="0">
                <anchor moveWithCells="1">
                  <from>
                    <xdr:col>5</xdr:col>
                    <xdr:colOff>571500</xdr:colOff>
                    <xdr:row>18</xdr:row>
                    <xdr:rowOff>161925</xdr:rowOff>
                  </from>
                  <to>
                    <xdr:col>7</xdr:col>
                    <xdr:colOff>9525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1" r:id="rId7" name="Check Box 15">
              <controlPr defaultSize="0" autoFill="0" autoLine="0" autoPict="0">
                <anchor moveWithCells="1">
                  <from>
                    <xdr:col>5</xdr:col>
                    <xdr:colOff>571500</xdr:colOff>
                    <xdr:row>19</xdr:row>
                    <xdr:rowOff>161925</xdr:rowOff>
                  </from>
                  <to>
                    <xdr:col>7</xdr:col>
                    <xdr:colOff>9525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2" r:id="rId8" name="Check Box 16">
              <controlPr defaultSize="0" autoFill="0" autoLine="0" autoPict="0">
                <anchor moveWithCells="1">
                  <from>
                    <xdr:col>5</xdr:col>
                    <xdr:colOff>571500</xdr:colOff>
                    <xdr:row>20</xdr:row>
                    <xdr:rowOff>161925</xdr:rowOff>
                  </from>
                  <to>
                    <xdr:col>7</xdr:col>
                    <xdr:colOff>9525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3" r:id="rId9" name="Check Box 17">
              <controlPr defaultSize="0" autoFill="0" autoLine="0" autoPict="0">
                <anchor moveWithCells="1">
                  <from>
                    <xdr:col>5</xdr:col>
                    <xdr:colOff>571500</xdr:colOff>
                    <xdr:row>21</xdr:row>
                    <xdr:rowOff>142875</xdr:rowOff>
                  </from>
                  <to>
                    <xdr:col>7</xdr:col>
                    <xdr:colOff>9525</xdr:colOff>
                    <xdr:row>22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4" r:id="rId10" name="Check Box 18">
              <controlPr defaultSize="0" autoFill="0" autoLine="0" autoPict="0">
                <anchor moveWithCells="1">
                  <from>
                    <xdr:col>5</xdr:col>
                    <xdr:colOff>571500</xdr:colOff>
                    <xdr:row>22</xdr:row>
                    <xdr:rowOff>161925</xdr:rowOff>
                  </from>
                  <to>
                    <xdr:col>7</xdr:col>
                    <xdr:colOff>9525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5" r:id="rId11" name="Check Box 19">
              <controlPr defaultSize="0" autoFill="0" autoLine="0" autoPict="0">
                <anchor moveWithCells="1">
                  <from>
                    <xdr:col>5</xdr:col>
                    <xdr:colOff>571500</xdr:colOff>
                    <xdr:row>23</xdr:row>
                    <xdr:rowOff>152400</xdr:rowOff>
                  </from>
                  <to>
                    <xdr:col>7</xdr:col>
                    <xdr:colOff>9525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6" r:id="rId12" name="Check Box 20">
              <controlPr defaultSize="0" autoFill="0" autoLine="0" autoPict="0">
                <anchor moveWithCells="1">
                  <from>
                    <xdr:col>5</xdr:col>
                    <xdr:colOff>571500</xdr:colOff>
                    <xdr:row>24</xdr:row>
                    <xdr:rowOff>152400</xdr:rowOff>
                  </from>
                  <to>
                    <xdr:col>7</xdr:col>
                    <xdr:colOff>9525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7" r:id="rId13" name="Check Box 21">
              <controlPr defaultSize="0" autoFill="0" autoLine="0" autoPict="0">
                <anchor moveWithCells="1">
                  <from>
                    <xdr:col>5</xdr:col>
                    <xdr:colOff>571500</xdr:colOff>
                    <xdr:row>25</xdr:row>
                    <xdr:rowOff>161925</xdr:rowOff>
                  </from>
                  <to>
                    <xdr:col>7</xdr:col>
                    <xdr:colOff>9525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0" r:id="rId14" name="Check Box 24">
              <controlPr defaultSize="0" autoFill="0" autoLine="0" autoPict="0">
                <anchor moveWithCells="1">
                  <from>
                    <xdr:col>5</xdr:col>
                    <xdr:colOff>571500</xdr:colOff>
                    <xdr:row>44</xdr:row>
                    <xdr:rowOff>142875</xdr:rowOff>
                  </from>
                  <to>
                    <xdr:col>7</xdr:col>
                    <xdr:colOff>9525</xdr:colOff>
                    <xdr:row>45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1" r:id="rId15" name="Check Box 25">
              <controlPr defaultSize="0" autoFill="0" autoLine="0" autoPict="0">
                <anchor moveWithCells="1">
                  <from>
                    <xdr:col>5</xdr:col>
                    <xdr:colOff>571500</xdr:colOff>
                    <xdr:row>49</xdr:row>
                    <xdr:rowOff>171450</xdr:rowOff>
                  </from>
                  <to>
                    <xdr:col>7</xdr:col>
                    <xdr:colOff>9525</xdr:colOff>
                    <xdr:row>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2" r:id="rId16" name="Check Box 26">
              <controlPr defaultSize="0" autoFill="0" autoLine="0" autoPict="0">
                <anchor moveWithCells="1">
                  <from>
                    <xdr:col>5</xdr:col>
                    <xdr:colOff>571500</xdr:colOff>
                    <xdr:row>50</xdr:row>
                    <xdr:rowOff>161925</xdr:rowOff>
                  </from>
                  <to>
                    <xdr:col>7</xdr:col>
                    <xdr:colOff>9525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3" r:id="rId17" name="Check Box 27">
              <controlPr defaultSize="0" autoFill="0" autoLine="0" autoPict="0">
                <anchor moveWithCells="1">
                  <from>
                    <xdr:col>5</xdr:col>
                    <xdr:colOff>571500</xdr:colOff>
                    <xdr:row>53</xdr:row>
                    <xdr:rowOff>171450</xdr:rowOff>
                  </from>
                  <to>
                    <xdr:col>7</xdr:col>
                    <xdr:colOff>9525</xdr:colOff>
                    <xdr:row>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4" r:id="rId18" name="Check Box 28">
              <controlPr defaultSize="0" autoFill="0" autoLine="0" autoPict="0">
                <anchor moveWithCells="1">
                  <from>
                    <xdr:col>5</xdr:col>
                    <xdr:colOff>571500</xdr:colOff>
                    <xdr:row>54</xdr:row>
                    <xdr:rowOff>161925</xdr:rowOff>
                  </from>
                  <to>
                    <xdr:col>7</xdr:col>
                    <xdr:colOff>9525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5" r:id="rId19" name="Check Box 29">
              <controlPr defaultSize="0" autoFill="0" autoLine="0" autoPict="0">
                <anchor moveWithCells="1">
                  <from>
                    <xdr:col>5</xdr:col>
                    <xdr:colOff>571500</xdr:colOff>
                    <xdr:row>55</xdr:row>
                    <xdr:rowOff>180975</xdr:rowOff>
                  </from>
                  <to>
                    <xdr:col>6</xdr:col>
                    <xdr:colOff>161925</xdr:colOff>
                    <xdr:row>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6" r:id="rId20" name="Check Box 30">
              <controlPr defaultSize="0" autoFill="0" autoLine="0" autoPict="0">
                <anchor moveWithCells="1">
                  <from>
                    <xdr:col>5</xdr:col>
                    <xdr:colOff>571500</xdr:colOff>
                    <xdr:row>57</xdr:row>
                    <xdr:rowOff>0</xdr:rowOff>
                  </from>
                  <to>
                    <xdr:col>6</xdr:col>
                    <xdr:colOff>161925</xdr:colOff>
                    <xdr:row>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7" r:id="rId21" name="Check Box 31">
              <controlPr defaultSize="0" autoFill="0" autoLine="0" autoPict="0">
                <anchor moveWithCells="1">
                  <from>
                    <xdr:col>5</xdr:col>
                    <xdr:colOff>571500</xdr:colOff>
                    <xdr:row>58</xdr:row>
                    <xdr:rowOff>0</xdr:rowOff>
                  </from>
                  <to>
                    <xdr:col>6</xdr:col>
                    <xdr:colOff>161925</xdr:colOff>
                    <xdr:row>59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8" r:id="rId22" name="Check Box 32">
              <controlPr defaultSize="0" autoFill="0" autoLine="0" autoPict="0">
                <anchor moveWithCells="1">
                  <from>
                    <xdr:col>5</xdr:col>
                    <xdr:colOff>571500</xdr:colOff>
                    <xdr:row>58</xdr:row>
                    <xdr:rowOff>171450</xdr:rowOff>
                  </from>
                  <to>
                    <xdr:col>6</xdr:col>
                    <xdr:colOff>161925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9" r:id="rId23" name="Check Box 33">
              <controlPr defaultSize="0" autoFill="0" autoLine="0" autoPict="0">
                <anchor moveWithCells="1">
                  <from>
                    <xdr:col>5</xdr:col>
                    <xdr:colOff>571500</xdr:colOff>
                    <xdr:row>62</xdr:row>
                    <xdr:rowOff>0</xdr:rowOff>
                  </from>
                  <to>
                    <xdr:col>6</xdr:col>
                    <xdr:colOff>161925</xdr:colOff>
                    <xdr:row>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0" r:id="rId24" name="Check Box 34">
              <controlPr defaultSize="0" autoFill="0" autoLine="0" autoPict="0">
                <anchor moveWithCells="1">
                  <from>
                    <xdr:col>5</xdr:col>
                    <xdr:colOff>571500</xdr:colOff>
                    <xdr:row>62</xdr:row>
                    <xdr:rowOff>0</xdr:rowOff>
                  </from>
                  <to>
                    <xdr:col>6</xdr:col>
                    <xdr:colOff>161925</xdr:colOff>
                    <xdr:row>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1" r:id="rId25" name="Check Box 35">
              <controlPr defaultSize="0" autoFill="0" autoLine="0" autoPict="0">
                <anchor moveWithCells="1">
                  <from>
                    <xdr:col>5</xdr:col>
                    <xdr:colOff>571500</xdr:colOff>
                    <xdr:row>62</xdr:row>
                    <xdr:rowOff>0</xdr:rowOff>
                  </from>
                  <to>
                    <xdr:col>6</xdr:col>
                    <xdr:colOff>161925</xdr:colOff>
                    <xdr:row>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2" r:id="rId26" name="Check Box 36">
              <controlPr defaultSize="0" autoFill="0" autoLine="0" autoPict="0">
                <anchor moveWithCells="1">
                  <from>
                    <xdr:col>5</xdr:col>
                    <xdr:colOff>571500</xdr:colOff>
                    <xdr:row>67</xdr:row>
                    <xdr:rowOff>0</xdr:rowOff>
                  </from>
                  <to>
                    <xdr:col>6</xdr:col>
                    <xdr:colOff>161925</xdr:colOff>
                    <xdr:row>68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5" r:id="rId27" name="Check Box 39">
              <controlPr defaultSize="0" autoFill="0" autoLine="0" autoPict="0">
                <anchor moveWithCells="1">
                  <from>
                    <xdr:col>5</xdr:col>
                    <xdr:colOff>571500</xdr:colOff>
                    <xdr:row>64</xdr:row>
                    <xdr:rowOff>9525</xdr:rowOff>
                  </from>
                  <to>
                    <xdr:col>6</xdr:col>
                    <xdr:colOff>161925</xdr:colOff>
                    <xdr:row>65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6" r:id="rId28" name="Check Box 40">
              <controlPr defaultSize="0" autoFill="0" autoLine="0" autoPict="0">
                <anchor moveWithCells="1">
                  <from>
                    <xdr:col>5</xdr:col>
                    <xdr:colOff>571500</xdr:colOff>
                    <xdr:row>45</xdr:row>
                    <xdr:rowOff>161925</xdr:rowOff>
                  </from>
                  <to>
                    <xdr:col>7</xdr:col>
                    <xdr:colOff>9525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7" r:id="rId29" name="Check Box 41">
              <controlPr defaultSize="0" autoFill="0" autoLine="0" autoPict="0">
                <anchor moveWithCells="1">
                  <from>
                    <xdr:col>5</xdr:col>
                    <xdr:colOff>571500</xdr:colOff>
                    <xdr:row>63</xdr:row>
                    <xdr:rowOff>9525</xdr:rowOff>
                  </from>
                  <to>
                    <xdr:col>6</xdr:col>
                    <xdr:colOff>161925</xdr:colOff>
                    <xdr:row>64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9" r:id="rId30" name="Check Box 43">
              <controlPr defaultSize="0" autoFill="0" autoLine="0" autoPict="0">
                <anchor moveWithCells="1">
                  <from>
                    <xdr:col>5</xdr:col>
                    <xdr:colOff>571500</xdr:colOff>
                    <xdr:row>62</xdr:row>
                    <xdr:rowOff>9525</xdr:rowOff>
                  </from>
                  <to>
                    <xdr:col>6</xdr:col>
                    <xdr:colOff>161925</xdr:colOff>
                    <xdr:row>63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0" r:id="rId31" name="Check Box 44">
              <controlPr defaultSize="0" autoFill="0" autoLine="0" autoPict="0">
                <anchor moveWithCells="1">
                  <from>
                    <xdr:col>5</xdr:col>
                    <xdr:colOff>581025</xdr:colOff>
                    <xdr:row>68</xdr:row>
                    <xdr:rowOff>0</xdr:rowOff>
                  </from>
                  <to>
                    <xdr:col>7</xdr:col>
                    <xdr:colOff>0</xdr:colOff>
                    <xdr:row>69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1" r:id="rId32" name="Check Box 45">
              <controlPr defaultSize="0" autoFill="0" autoLine="0" autoPict="0">
                <anchor moveWithCells="1">
                  <from>
                    <xdr:col>5</xdr:col>
                    <xdr:colOff>571500</xdr:colOff>
                    <xdr:row>36</xdr:row>
                    <xdr:rowOff>9525</xdr:rowOff>
                  </from>
                  <to>
                    <xdr:col>6</xdr:col>
                    <xdr:colOff>161925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2" r:id="rId33" name="Check Box 46">
              <controlPr defaultSize="0" autoFill="0" autoLine="0" autoPict="0">
                <anchor moveWithCells="1">
                  <from>
                    <xdr:col>5</xdr:col>
                    <xdr:colOff>571500</xdr:colOff>
                    <xdr:row>35</xdr:row>
                    <xdr:rowOff>9525</xdr:rowOff>
                  </from>
                  <to>
                    <xdr:col>6</xdr:col>
                    <xdr:colOff>161925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4" r:id="rId34" name="Check Box 48">
              <controlPr defaultSize="0" autoFill="0" autoLine="0" autoPict="0">
                <anchor moveWithCells="1">
                  <from>
                    <xdr:col>5</xdr:col>
                    <xdr:colOff>571500</xdr:colOff>
                    <xdr:row>34</xdr:row>
                    <xdr:rowOff>9525</xdr:rowOff>
                  </from>
                  <to>
                    <xdr:col>6</xdr:col>
                    <xdr:colOff>161925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5" r:id="rId35" name="Check Box 49">
              <controlPr defaultSize="0" autoFill="0" autoLine="0" autoPict="0">
                <anchor moveWithCells="1">
                  <from>
                    <xdr:col>5</xdr:col>
                    <xdr:colOff>571500</xdr:colOff>
                    <xdr:row>33</xdr:row>
                    <xdr:rowOff>9525</xdr:rowOff>
                  </from>
                  <to>
                    <xdr:col>6</xdr:col>
                    <xdr:colOff>161925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6" r:id="rId36" name="Check Box 50">
              <controlPr defaultSize="0" autoFill="0" autoLine="0" autoPict="0">
                <anchor moveWithCells="1">
                  <from>
                    <xdr:col>5</xdr:col>
                    <xdr:colOff>571500</xdr:colOff>
                    <xdr:row>32</xdr:row>
                    <xdr:rowOff>9525</xdr:rowOff>
                  </from>
                  <to>
                    <xdr:col>6</xdr:col>
                    <xdr:colOff>161925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8" r:id="rId37" name="Check Box 52">
              <controlPr defaultSize="0" autoFill="0" autoLine="0" autoPict="0">
                <anchor moveWithCells="1">
                  <from>
                    <xdr:col>5</xdr:col>
                    <xdr:colOff>571500</xdr:colOff>
                    <xdr:row>31</xdr:row>
                    <xdr:rowOff>9525</xdr:rowOff>
                  </from>
                  <to>
                    <xdr:col>6</xdr:col>
                    <xdr:colOff>161925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9" r:id="rId38" name="Check Box 53">
              <controlPr defaultSize="0" autoFill="0" autoLine="0" autoPict="0">
                <anchor moveWithCells="1">
                  <from>
                    <xdr:col>10</xdr:col>
                    <xdr:colOff>0</xdr:colOff>
                    <xdr:row>37</xdr:row>
                    <xdr:rowOff>180975</xdr:rowOff>
                  </from>
                  <to>
                    <xdr:col>11</xdr:col>
                    <xdr:colOff>47625</xdr:colOff>
                    <xdr:row>38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5" r:id="rId39" name="Check Box 59">
              <controlPr defaultSize="0" autoFill="0" autoLine="0" autoPict="0">
                <anchor moveWithCells="1">
                  <from>
                    <xdr:col>10</xdr:col>
                    <xdr:colOff>0</xdr:colOff>
                    <xdr:row>39</xdr:row>
                    <xdr:rowOff>0</xdr:rowOff>
                  </from>
                  <to>
                    <xdr:col>11</xdr:col>
                    <xdr:colOff>28575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6" r:id="rId40" name="Check Box 60">
              <controlPr defaultSize="0" autoFill="0" autoLine="0" autoPict="0">
                <anchor moveWithCells="1">
                  <from>
                    <xdr:col>10</xdr:col>
                    <xdr:colOff>0</xdr:colOff>
                    <xdr:row>31</xdr:row>
                    <xdr:rowOff>0</xdr:rowOff>
                  </from>
                  <to>
                    <xdr:col>11</xdr:col>
                    <xdr:colOff>28575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7" r:id="rId41" name="Check Box 61">
              <controlPr defaultSize="0" autoFill="0" autoLine="0" autoPict="0">
                <anchor moveWithCells="1">
                  <from>
                    <xdr:col>10</xdr:col>
                    <xdr:colOff>0</xdr:colOff>
                    <xdr:row>32</xdr:row>
                    <xdr:rowOff>9525</xdr:rowOff>
                  </from>
                  <to>
                    <xdr:col>11</xdr:col>
                    <xdr:colOff>28575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8" r:id="rId42" name="Check Box 62">
              <controlPr defaultSize="0" autoFill="0" autoLine="0" autoPict="0">
                <anchor moveWithCells="1">
                  <from>
                    <xdr:col>10</xdr:col>
                    <xdr:colOff>0</xdr:colOff>
                    <xdr:row>33</xdr:row>
                    <xdr:rowOff>0</xdr:rowOff>
                  </from>
                  <to>
                    <xdr:col>11</xdr:col>
                    <xdr:colOff>28575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9" r:id="rId43" name="Check Box 63">
              <controlPr defaultSize="0" autoFill="0" autoLine="0" autoPict="0">
                <anchor moveWithCells="1">
                  <from>
                    <xdr:col>10</xdr:col>
                    <xdr:colOff>0</xdr:colOff>
                    <xdr:row>34</xdr:row>
                    <xdr:rowOff>0</xdr:rowOff>
                  </from>
                  <to>
                    <xdr:col>11</xdr:col>
                    <xdr:colOff>28575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0" r:id="rId44" name="Check Box 64">
              <controlPr defaultSize="0" autoFill="0" autoLine="0" autoPict="0">
                <anchor moveWithCells="1">
                  <from>
                    <xdr:col>10</xdr:col>
                    <xdr:colOff>0</xdr:colOff>
                    <xdr:row>35</xdr:row>
                    <xdr:rowOff>0</xdr:rowOff>
                  </from>
                  <to>
                    <xdr:col>11</xdr:col>
                    <xdr:colOff>28575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2" r:id="rId45" name="Check Box 66">
              <controlPr defaultSize="0" autoFill="0" autoLine="0" autoPict="0">
                <anchor moveWithCells="1">
                  <from>
                    <xdr:col>10</xdr:col>
                    <xdr:colOff>0</xdr:colOff>
                    <xdr:row>36</xdr:row>
                    <xdr:rowOff>0</xdr:rowOff>
                  </from>
                  <to>
                    <xdr:col>11</xdr:col>
                    <xdr:colOff>28575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3" r:id="rId46" name="Check Box 67">
              <controlPr defaultSize="0" autoFill="0" autoLine="0" autoPict="0">
                <anchor moveWithCells="1">
                  <from>
                    <xdr:col>10</xdr:col>
                    <xdr:colOff>0</xdr:colOff>
                    <xdr:row>37</xdr:row>
                    <xdr:rowOff>0</xdr:rowOff>
                  </from>
                  <to>
                    <xdr:col>11</xdr:col>
                    <xdr:colOff>28575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5" r:id="rId47" name="Check Box 69">
              <controlPr defaultSize="0" autoFill="0" autoLine="0" autoPict="0">
                <anchor moveWithCells="1">
                  <from>
                    <xdr:col>5</xdr:col>
                    <xdr:colOff>581025</xdr:colOff>
                    <xdr:row>28</xdr:row>
                    <xdr:rowOff>161925</xdr:rowOff>
                  </from>
                  <to>
                    <xdr:col>7</xdr:col>
                    <xdr:colOff>19050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6" r:id="rId48" name="Check Box 70">
              <controlPr defaultSize="0" autoFill="0" autoLine="0" autoPict="0">
                <anchor moveWithCells="1">
                  <from>
                    <xdr:col>5</xdr:col>
                    <xdr:colOff>571500</xdr:colOff>
                    <xdr:row>47</xdr:row>
                    <xdr:rowOff>0</xdr:rowOff>
                  </from>
                  <to>
                    <xdr:col>7</xdr:col>
                    <xdr:colOff>9525</xdr:colOff>
                    <xdr:row>48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90" r:id="rId49" name="Check Box 74">
              <controlPr defaultSize="0" autoFill="0" autoLine="0" autoPict="0">
                <anchor moveWithCells="1">
                  <from>
                    <xdr:col>5</xdr:col>
                    <xdr:colOff>571500</xdr:colOff>
                    <xdr:row>47</xdr:row>
                    <xdr:rowOff>152400</xdr:rowOff>
                  </from>
                  <to>
                    <xdr:col>7</xdr:col>
                    <xdr:colOff>9525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91" r:id="rId50" name="Check Box 75">
              <controlPr defaultSize="0" autoFill="0" autoLine="0" autoPict="0">
                <anchor moveWithCells="1">
                  <from>
                    <xdr:col>5</xdr:col>
                    <xdr:colOff>571500</xdr:colOff>
                    <xdr:row>51</xdr:row>
                    <xdr:rowOff>152400</xdr:rowOff>
                  </from>
                  <to>
                    <xdr:col>7</xdr:col>
                    <xdr:colOff>9525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92" r:id="rId51" name="Check Box 76">
              <controlPr defaultSize="0" autoFill="0" autoLine="0" autoPict="0">
                <anchor moveWithCells="1">
                  <from>
                    <xdr:col>5</xdr:col>
                    <xdr:colOff>571500</xdr:colOff>
                    <xdr:row>59</xdr:row>
                    <xdr:rowOff>152400</xdr:rowOff>
                  </from>
                  <to>
                    <xdr:col>7</xdr:col>
                    <xdr:colOff>9525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93" r:id="rId52" name="Check Box 77">
              <controlPr defaultSize="0" autoFill="0" autoLine="0" autoPict="0">
                <anchor moveWithCells="1">
                  <from>
                    <xdr:col>5</xdr:col>
                    <xdr:colOff>571500</xdr:colOff>
                    <xdr:row>62</xdr:row>
                    <xdr:rowOff>0</xdr:rowOff>
                  </from>
                  <to>
                    <xdr:col>7</xdr:col>
                    <xdr:colOff>9525</xdr:colOff>
                    <xdr:row>63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94" r:id="rId53" name="Check Box 78">
              <controlPr defaultSize="0" autoFill="0" autoLine="0" autoPict="0">
                <anchor moveWithCells="1">
                  <from>
                    <xdr:col>5</xdr:col>
                    <xdr:colOff>571500</xdr:colOff>
                    <xdr:row>64</xdr:row>
                    <xdr:rowOff>152400</xdr:rowOff>
                  </from>
                  <to>
                    <xdr:col>7</xdr:col>
                    <xdr:colOff>9525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98" r:id="rId54" name="Check Box 82">
              <controlPr defaultSize="0" autoFill="0" autoLine="0" autoPict="0">
                <anchor moveWithCells="1">
                  <from>
                    <xdr:col>5</xdr:col>
                    <xdr:colOff>571500</xdr:colOff>
                    <xdr:row>68</xdr:row>
                    <xdr:rowOff>152400</xdr:rowOff>
                  </from>
                  <to>
                    <xdr:col>7</xdr:col>
                    <xdr:colOff>9525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7" r:id="rId55" name="Check Box 1">
              <controlPr defaultSize="0" autoFill="0" autoLine="0" autoPict="0">
                <anchor moveWithCells="1">
                  <from>
                    <xdr:col>5</xdr:col>
                    <xdr:colOff>571500</xdr:colOff>
                    <xdr:row>2</xdr:row>
                    <xdr:rowOff>161925</xdr:rowOff>
                  </from>
                  <to>
                    <xdr:col>7</xdr:col>
                    <xdr:colOff>9525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8" r:id="rId56" name="Check Box 2">
              <controlPr defaultSize="0" autoFill="0" autoLine="0" autoPict="0">
                <anchor moveWithCells="1">
                  <from>
                    <xdr:col>5</xdr:col>
                    <xdr:colOff>571500</xdr:colOff>
                    <xdr:row>1</xdr:row>
                    <xdr:rowOff>142875</xdr:rowOff>
                  </from>
                  <to>
                    <xdr:col>7</xdr:col>
                    <xdr:colOff>9525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9" r:id="rId57" name="Check Box 3">
              <controlPr defaultSize="0" autoFill="0" autoLine="0" autoPict="0">
                <anchor moveWithCells="1">
                  <from>
                    <xdr:col>5</xdr:col>
                    <xdr:colOff>571500</xdr:colOff>
                    <xdr:row>3</xdr:row>
                    <xdr:rowOff>161925</xdr:rowOff>
                  </from>
                  <to>
                    <xdr:col>7</xdr:col>
                    <xdr:colOff>9525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0" r:id="rId58" name="Check Box 4">
              <controlPr defaultSize="0" autoFill="0" autoLine="0" autoPict="0">
                <anchor moveWithCells="1">
                  <from>
                    <xdr:col>5</xdr:col>
                    <xdr:colOff>571500</xdr:colOff>
                    <xdr:row>4</xdr:row>
                    <xdr:rowOff>161925</xdr:rowOff>
                  </from>
                  <to>
                    <xdr:col>7</xdr:col>
                    <xdr:colOff>9525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1" r:id="rId59" name="Check Box 5">
              <controlPr defaultSize="0" autoFill="0" autoLine="0" autoPict="0">
                <anchor moveWithCells="1">
                  <from>
                    <xdr:col>5</xdr:col>
                    <xdr:colOff>571500</xdr:colOff>
                    <xdr:row>5</xdr:row>
                    <xdr:rowOff>161925</xdr:rowOff>
                  </from>
                  <to>
                    <xdr:col>7</xdr:col>
                    <xdr:colOff>9525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2" r:id="rId60" name="Check Box 6">
              <controlPr defaultSize="0" autoFill="0" autoLine="0" autoPict="0">
                <anchor moveWithCells="1">
                  <from>
                    <xdr:col>5</xdr:col>
                    <xdr:colOff>571500</xdr:colOff>
                    <xdr:row>6</xdr:row>
                    <xdr:rowOff>161925</xdr:rowOff>
                  </from>
                  <to>
                    <xdr:col>7</xdr:col>
                    <xdr:colOff>9525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3" r:id="rId61" name="Check Box 7">
              <controlPr defaultSize="0" autoFill="0" autoLine="0" autoPict="0">
                <anchor moveWithCells="1">
                  <from>
                    <xdr:col>5</xdr:col>
                    <xdr:colOff>571500</xdr:colOff>
                    <xdr:row>7</xdr:row>
                    <xdr:rowOff>161925</xdr:rowOff>
                  </from>
                  <to>
                    <xdr:col>7</xdr:col>
                    <xdr:colOff>9525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4" r:id="rId62" name="Check Box 8">
              <controlPr defaultSize="0" autoFill="0" autoLine="0" autoPict="0">
                <anchor moveWithCells="1">
                  <from>
                    <xdr:col>5</xdr:col>
                    <xdr:colOff>571500</xdr:colOff>
                    <xdr:row>8</xdr:row>
                    <xdr:rowOff>161925</xdr:rowOff>
                  </from>
                  <to>
                    <xdr:col>7</xdr:col>
                    <xdr:colOff>9525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5" r:id="rId63" name="Check Box 9">
              <controlPr defaultSize="0" autoFill="0" autoLine="0" autoPict="0">
                <anchor moveWithCells="1">
                  <from>
                    <xdr:col>5</xdr:col>
                    <xdr:colOff>571500</xdr:colOff>
                    <xdr:row>9</xdr:row>
                    <xdr:rowOff>152400</xdr:rowOff>
                  </from>
                  <to>
                    <xdr:col>7</xdr:col>
                    <xdr:colOff>9525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6" r:id="rId64" name="Check Box 10">
              <controlPr defaultSize="0" autoFill="0" autoLine="0" autoPict="0">
                <anchor moveWithCells="1">
                  <from>
                    <xdr:col>5</xdr:col>
                    <xdr:colOff>571500</xdr:colOff>
                    <xdr:row>10</xdr:row>
                    <xdr:rowOff>161925</xdr:rowOff>
                  </from>
                  <to>
                    <xdr:col>7</xdr:col>
                    <xdr:colOff>9525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7" r:id="rId65" name="Check Box 11">
              <controlPr defaultSize="0" autoFill="0" autoLine="0" autoPict="0">
                <anchor moveWithCells="1">
                  <from>
                    <xdr:col>5</xdr:col>
                    <xdr:colOff>590550</xdr:colOff>
                    <xdr:row>12</xdr:row>
                    <xdr:rowOff>180975</xdr:rowOff>
                  </from>
                  <to>
                    <xdr:col>7</xdr:col>
                    <xdr:colOff>28575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8" r:id="rId66" name="Check Box 22">
              <controlPr defaultSize="0" autoFill="0" autoLine="0" autoPict="0">
                <anchor moveWithCells="1">
                  <from>
                    <xdr:col>5</xdr:col>
                    <xdr:colOff>571500</xdr:colOff>
                    <xdr:row>40</xdr:row>
                    <xdr:rowOff>180975</xdr:rowOff>
                  </from>
                  <to>
                    <xdr:col>7</xdr:col>
                    <xdr:colOff>9525</xdr:colOff>
                    <xdr:row>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9" r:id="rId67" name="Check Box 23">
              <controlPr defaultSize="0" autoFill="0" autoLine="0" autoPict="0">
                <anchor moveWithCells="1">
                  <from>
                    <xdr:col>5</xdr:col>
                    <xdr:colOff>571500</xdr:colOff>
                    <xdr:row>41</xdr:row>
                    <xdr:rowOff>161925</xdr:rowOff>
                  </from>
                  <to>
                    <xdr:col>7</xdr:col>
                    <xdr:colOff>9525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9" r:id="rId68" name="Check Box 73">
              <controlPr defaultSize="0" autoFill="0" autoLine="0" autoPict="0">
                <anchor moveWithCells="1">
                  <from>
                    <xdr:col>5</xdr:col>
                    <xdr:colOff>571500</xdr:colOff>
                    <xdr:row>42</xdr:row>
                    <xdr:rowOff>152400</xdr:rowOff>
                  </from>
                  <to>
                    <xdr:col>7</xdr:col>
                    <xdr:colOff>9525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99" r:id="rId69" name="Check Box 83">
              <controlPr defaultSize="0" autoFill="0" autoLine="0" autoPict="0">
                <anchor moveWithCells="1">
                  <from>
                    <xdr:col>10</xdr:col>
                    <xdr:colOff>0</xdr:colOff>
                    <xdr:row>2</xdr:row>
                    <xdr:rowOff>9525</xdr:rowOff>
                  </from>
                  <to>
                    <xdr:col>11</xdr:col>
                    <xdr:colOff>28575</xdr:colOff>
                    <xdr:row>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00" r:id="rId70" name="Check Box 84">
              <controlPr defaultSize="0" autoFill="0" autoLine="0" autoPict="0">
                <anchor moveWithCells="1">
                  <from>
                    <xdr:col>10</xdr:col>
                    <xdr:colOff>0</xdr:colOff>
                    <xdr:row>8</xdr:row>
                    <xdr:rowOff>0</xdr:rowOff>
                  </from>
                  <to>
                    <xdr:col>11</xdr:col>
                    <xdr:colOff>28575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01" r:id="rId71" name="Check Box 85">
              <controlPr defaultSize="0" autoFill="0" autoLine="0" autoPict="0">
                <anchor moveWithCells="1">
                  <from>
                    <xdr:col>10</xdr:col>
                    <xdr:colOff>0</xdr:colOff>
                    <xdr:row>3</xdr:row>
                    <xdr:rowOff>9525</xdr:rowOff>
                  </from>
                  <to>
                    <xdr:col>11</xdr:col>
                    <xdr:colOff>28575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02" r:id="rId72" name="Check Box 86">
              <controlPr defaultSize="0" autoFill="0" autoLine="0" autoPict="0">
                <anchor moveWithCells="1">
                  <from>
                    <xdr:col>10</xdr:col>
                    <xdr:colOff>0</xdr:colOff>
                    <xdr:row>4</xdr:row>
                    <xdr:rowOff>9525</xdr:rowOff>
                  </from>
                  <to>
                    <xdr:col>11</xdr:col>
                    <xdr:colOff>28575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03" r:id="rId73" name="Check Box 87">
              <controlPr defaultSize="0" autoFill="0" autoLine="0" autoPict="0">
                <anchor moveWithCells="1">
                  <from>
                    <xdr:col>10</xdr:col>
                    <xdr:colOff>0</xdr:colOff>
                    <xdr:row>4</xdr:row>
                    <xdr:rowOff>180975</xdr:rowOff>
                  </from>
                  <to>
                    <xdr:col>11</xdr:col>
                    <xdr:colOff>28575</xdr:colOff>
                    <xdr:row>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04" r:id="rId74" name="Check Box 88">
              <controlPr defaultSize="0" autoFill="0" autoLine="0" autoPict="0">
                <anchor moveWithCells="1">
                  <from>
                    <xdr:col>10</xdr:col>
                    <xdr:colOff>0</xdr:colOff>
                    <xdr:row>6</xdr:row>
                    <xdr:rowOff>0</xdr:rowOff>
                  </from>
                  <to>
                    <xdr:col>11</xdr:col>
                    <xdr:colOff>28575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05" r:id="rId75" name="Check Box 89">
              <controlPr defaultSize="0" autoFill="0" autoLine="0" autoPict="0">
                <anchor moveWithCells="1">
                  <from>
                    <xdr:col>10</xdr:col>
                    <xdr:colOff>0</xdr:colOff>
                    <xdr:row>7</xdr:row>
                    <xdr:rowOff>9525</xdr:rowOff>
                  </from>
                  <to>
                    <xdr:col>11</xdr:col>
                    <xdr:colOff>28575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07" r:id="rId76" name="Check Box 91">
              <controlPr defaultSize="0" autoFill="0" autoLine="0" autoPict="0">
                <anchor moveWithCells="1">
                  <from>
                    <xdr:col>10</xdr:col>
                    <xdr:colOff>0</xdr:colOff>
                    <xdr:row>9</xdr:row>
                    <xdr:rowOff>28575</xdr:rowOff>
                  </from>
                  <to>
                    <xdr:col>11</xdr:col>
                    <xdr:colOff>28575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08" r:id="rId77" name="Check Box 92">
              <controlPr defaultSize="0" autoFill="0" autoLine="0" autoPict="0">
                <anchor moveWithCells="1">
                  <from>
                    <xdr:col>10</xdr:col>
                    <xdr:colOff>0</xdr:colOff>
                    <xdr:row>10</xdr:row>
                    <xdr:rowOff>28575</xdr:rowOff>
                  </from>
                  <to>
                    <xdr:col>11</xdr:col>
                    <xdr:colOff>28575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09" r:id="rId78" name="Check Box 93">
              <controlPr defaultSize="0" autoFill="0" autoLine="0" autoPict="0">
                <anchor moveWithCells="1">
                  <from>
                    <xdr:col>10</xdr:col>
                    <xdr:colOff>0</xdr:colOff>
                    <xdr:row>11</xdr:row>
                    <xdr:rowOff>28575</xdr:rowOff>
                  </from>
                  <to>
                    <xdr:col>11</xdr:col>
                    <xdr:colOff>28575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11" r:id="rId79" name="Check Box 95">
              <controlPr defaultSize="0" autoFill="0" autoLine="0" autoPict="0">
                <anchor moveWithCells="1">
                  <from>
                    <xdr:col>10</xdr:col>
                    <xdr:colOff>0</xdr:colOff>
                    <xdr:row>13</xdr:row>
                    <xdr:rowOff>9525</xdr:rowOff>
                  </from>
                  <to>
                    <xdr:col>11</xdr:col>
                    <xdr:colOff>28575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12" r:id="rId80" name="Check Box 96">
              <controlPr defaultSize="0" autoFill="0" autoLine="0" autoPict="0">
                <anchor moveWithCells="1">
                  <from>
                    <xdr:col>5</xdr:col>
                    <xdr:colOff>590550</xdr:colOff>
                    <xdr:row>70</xdr:row>
                    <xdr:rowOff>200025</xdr:rowOff>
                  </from>
                  <to>
                    <xdr:col>8</xdr:col>
                    <xdr:colOff>66675</xdr:colOff>
                    <xdr:row>72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13" r:id="rId81" name="Check Box 97">
              <controlPr defaultSize="0" autoFill="0" autoLine="0" autoPict="0">
                <anchor moveWithCells="1">
                  <from>
                    <xdr:col>5</xdr:col>
                    <xdr:colOff>590550</xdr:colOff>
                    <xdr:row>71</xdr:row>
                    <xdr:rowOff>180975</xdr:rowOff>
                  </from>
                  <to>
                    <xdr:col>8</xdr:col>
                    <xdr:colOff>66675</xdr:colOff>
                    <xdr:row>73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15" r:id="rId82" name="Check Box 99">
              <controlPr defaultSize="0" autoFill="0" autoLine="0" autoPict="0">
                <anchor moveWithCells="1">
                  <from>
                    <xdr:col>5</xdr:col>
                    <xdr:colOff>590550</xdr:colOff>
                    <xdr:row>14</xdr:row>
                    <xdr:rowOff>171450</xdr:rowOff>
                  </from>
                  <to>
                    <xdr:col>7</xdr:col>
                    <xdr:colOff>28575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16" r:id="rId83" name="Check Box 100">
              <controlPr defaultSize="0" autoFill="0" autoLine="0" autoPict="0">
                <anchor moveWithCells="1">
                  <from>
                    <xdr:col>5</xdr:col>
                    <xdr:colOff>590550</xdr:colOff>
                    <xdr:row>13</xdr:row>
                    <xdr:rowOff>180975</xdr:rowOff>
                  </from>
                  <to>
                    <xdr:col>6</xdr:col>
                    <xdr:colOff>161925</xdr:colOff>
                    <xdr:row>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17" r:id="rId84" name="Check Box 101">
              <controlPr defaultSize="0" autoFill="0" autoLine="0" autoPict="0">
                <anchor moveWithCells="1">
                  <from>
                    <xdr:col>9</xdr:col>
                    <xdr:colOff>647700</xdr:colOff>
                    <xdr:row>14</xdr:row>
                    <xdr:rowOff>19050</xdr:rowOff>
                  </from>
                  <to>
                    <xdr:col>11</xdr:col>
                    <xdr:colOff>19050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18" r:id="rId85" name="Check Box 102">
              <controlPr defaultSize="0" autoFill="0" autoLine="0" autoPict="0">
                <anchor moveWithCells="1">
                  <from>
                    <xdr:col>5</xdr:col>
                    <xdr:colOff>581025</xdr:colOff>
                    <xdr:row>27</xdr:row>
                    <xdr:rowOff>180975</xdr:rowOff>
                  </from>
                  <to>
                    <xdr:col>6</xdr:col>
                    <xdr:colOff>161925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19" r:id="rId86" name="Check Box 103">
              <controlPr defaultSize="0" autoFill="0" autoLine="0" autoPict="0">
                <anchor moveWithCells="1">
                  <from>
                    <xdr:col>5</xdr:col>
                    <xdr:colOff>590550</xdr:colOff>
                    <xdr:row>12</xdr:row>
                    <xdr:rowOff>9525</xdr:rowOff>
                  </from>
                  <to>
                    <xdr:col>7</xdr:col>
                    <xdr:colOff>0</xdr:colOff>
                    <xdr:row>12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20" r:id="rId87" name="Check Box 104">
              <controlPr defaultSize="0" autoFill="0" autoLine="0" autoPict="0">
                <anchor moveWithCells="1">
                  <from>
                    <xdr:col>9</xdr:col>
                    <xdr:colOff>666750</xdr:colOff>
                    <xdr:row>12</xdr:row>
                    <xdr:rowOff>9525</xdr:rowOff>
                  </from>
                  <to>
                    <xdr:col>11</xdr:col>
                    <xdr:colOff>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21" r:id="rId88" name="Check Box 105">
              <controlPr defaultSize="0" autoFill="0" autoLine="0" autoPict="0">
                <anchor moveWithCells="1">
                  <from>
                    <xdr:col>5</xdr:col>
                    <xdr:colOff>581025</xdr:colOff>
                    <xdr:row>27</xdr:row>
                    <xdr:rowOff>0</xdr:rowOff>
                  </from>
                  <to>
                    <xdr:col>7</xdr:col>
                    <xdr:colOff>9525</xdr:colOff>
                    <xdr:row>28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SUMMARY</vt:lpstr>
      <vt:lpstr>OFFICE COMFORT</vt:lpstr>
      <vt:lpstr>REDUCE, REUSE, RECYCLE</vt:lpstr>
      <vt:lpstr>ENERGY USAGE</vt:lpstr>
      <vt:lpstr>WATTAGE INFORMATION</vt:lpstr>
    </vt:vector>
  </TitlesOfParts>
  <Company>UCCS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Mitchell Walker</cp:lastModifiedBy>
  <dcterms:created xsi:type="dcterms:W3CDTF">2013-06-19T14:36:03Z</dcterms:created>
  <dcterms:modified xsi:type="dcterms:W3CDTF">2017-12-15T22:36:06Z</dcterms:modified>
</cp:coreProperties>
</file>